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8DE3A855-24D4-41EF-A3E1-8D26231BA5D0}" xr6:coauthVersionLast="47" xr6:coauthVersionMax="47" xr10:uidLastSave="{00000000-0000-0000-0000-000000000000}"/>
  <bookViews>
    <workbookView xWindow="-120" yWindow="-120" windowWidth="29040" windowHeight="15720" tabRatio="908" xr2:uid="{00000000-000D-0000-FFFF-FFFF00000000}"/>
  </bookViews>
  <sheets>
    <sheet name="  記入例シート（①用）" sheetId="41" r:id="rId1"/>
    <sheet name="①　一括届出制・フェリー等用（20件まで）１頁目 " sheetId="80" r:id="rId2"/>
    <sheet name="①　一括届出制・フェリー等用（20件まで）２頁目" sheetId="75" r:id="rId3"/>
    <sheet name="⇦　しおり　⇨" sheetId="71" r:id="rId4"/>
    <sheet name="記入例シート（①以外用）" sheetId="55" r:id="rId5"/>
    <sheet name="①以外　一般商船等用（30件まで）1頁目" sheetId="76" r:id="rId6"/>
    <sheet name="①以外　一般商船等用（30件まで）2頁目" sheetId="73" r:id="rId7"/>
    <sheet name="Sheet1" sheetId="77" r:id="rId8"/>
    <sheet name="職位等リスト" sheetId="69" r:id="rId9"/>
  </sheets>
  <definedNames>
    <definedName name="_xlnm.Print_Area" localSheetId="0">'  記入例シート（①用）'!$A$1:$AY$38</definedName>
    <definedName name="_xlnm.Print_Area" localSheetId="3">'⇦　しおり　⇨'!$A$1:$AF$37</definedName>
    <definedName name="_xlnm.Print_Area" localSheetId="1">'①　一括届出制・フェリー等用（20件まで）１頁目 '!$A$1:$AI$39</definedName>
    <definedName name="_xlnm.Print_Area" localSheetId="5">'①以外　一般商船等用（30件まで）1頁目'!$A$1:$AI$40</definedName>
    <definedName name="_xlnm.Print_Area" localSheetId="6">'①以外　一般商船等用（30件まで）2頁目'!$C$1:$BP$40</definedName>
    <definedName name="_xlnm.Print_Area" localSheetId="4">'記入例シート（①以外用）'!$A$1:$AQ$37</definedName>
    <definedName name="一級" localSheetId="3">#REF!</definedName>
    <definedName name="一級職位">職位等リスト!$C$4:$C$8</definedName>
    <definedName name="航海区域">職位等リスト!$J$4:$J$10</definedName>
    <definedName name="三級" localSheetId="3">#REF!</definedName>
    <definedName name="三級職位">職位等リスト!$E$4:$E$23</definedName>
    <definedName name="船種">職位等リスト!$H$4:$H$19</definedName>
    <definedName name="全職位">職位等リスト!$F$4:$F$23</definedName>
    <definedName name="二級" localSheetId="3">#REF!</definedName>
    <definedName name="二級職位">職位等リスト!$D$4:$D$13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4" i="80" l="1"/>
  <c r="S30" i="80"/>
  <c r="T30" i="80"/>
  <c r="S23" i="80"/>
  <c r="T23" i="80"/>
  <c r="S16" i="80"/>
  <c r="T16" i="80"/>
  <c r="D5" i="75"/>
  <c r="D6" i="75"/>
  <c r="T34" i="80"/>
  <c r="U33" i="80"/>
  <c r="T33" i="80"/>
  <c r="S33" i="80"/>
  <c r="T32" i="80"/>
  <c r="S32" i="80"/>
  <c r="T31" i="80"/>
  <c r="S31" i="80"/>
  <c r="T27" i="80"/>
  <c r="S27" i="80"/>
  <c r="T26" i="80"/>
  <c r="S26" i="80"/>
  <c r="T25" i="80"/>
  <c r="S25" i="80"/>
  <c r="T24" i="80"/>
  <c r="S24" i="80"/>
  <c r="T20" i="80"/>
  <c r="S20" i="80"/>
  <c r="T19" i="80"/>
  <c r="S19" i="80"/>
  <c r="T18" i="80"/>
  <c r="S18" i="80"/>
  <c r="T17" i="80"/>
  <c r="S17" i="80"/>
  <c r="T13" i="80"/>
  <c r="S13" i="80"/>
  <c r="T12" i="80"/>
  <c r="S12" i="80"/>
  <c r="T11" i="80"/>
  <c r="S11" i="80"/>
  <c r="T10" i="80"/>
  <c r="S10" i="80"/>
  <c r="T9" i="80"/>
  <c r="S9" i="80"/>
  <c r="AB38" i="73" a="1"/>
  <c r="AB38" i="73" s="1"/>
  <c r="AC38" i="73" s="1"/>
  <c r="Z38" i="73" a="1"/>
  <c r="Z38" i="73" s="1"/>
  <c r="AA38" i="73" s="1"/>
  <c r="X38" i="73" a="1"/>
  <c r="X38" i="73" s="1"/>
  <c r="Y38" i="73" s="1"/>
  <c r="AB37" i="73" a="1"/>
  <c r="AB37" i="73" s="1"/>
  <c r="AC37" i="73" s="1"/>
  <c r="Z37" i="73" a="1"/>
  <c r="Z37" i="73" s="1"/>
  <c r="AA37" i="73" s="1"/>
  <c r="X37" i="73" a="1"/>
  <c r="X37" i="73" s="1"/>
  <c r="Y37" i="73" s="1"/>
  <c r="AB36" i="73" a="1"/>
  <c r="AB36" i="73" s="1"/>
  <c r="AC36" i="73" s="1"/>
  <c r="Z36" i="73" a="1"/>
  <c r="Z36" i="73" s="1"/>
  <c r="AA36" i="73" s="1"/>
  <c r="X36" i="73" a="1"/>
  <c r="X36" i="73" s="1"/>
  <c r="Y36" i="73" s="1"/>
  <c r="AB31" i="73" a="1"/>
  <c r="AB31" i="73" s="1"/>
  <c r="AC31" i="73" s="1"/>
  <c r="Z31" i="73" a="1"/>
  <c r="Z31" i="73" s="1"/>
  <c r="AA31" i="73" s="1"/>
  <c r="X31" i="73" a="1"/>
  <c r="X31" i="73" s="1"/>
  <c r="Y31" i="73" s="1"/>
  <c r="AB30" i="73" a="1"/>
  <c r="AB30" i="73" s="1"/>
  <c r="AC30" i="73" s="1"/>
  <c r="Z30" i="73" a="1"/>
  <c r="Z30" i="73" s="1"/>
  <c r="AA30" i="73" s="1"/>
  <c r="X30" i="73" a="1"/>
  <c r="X30" i="73" s="1"/>
  <c r="Y30" i="73" s="1"/>
  <c r="AB29" i="73" a="1"/>
  <c r="AB29" i="73" s="1"/>
  <c r="AC29" i="73" s="1"/>
  <c r="Z29" i="73" a="1"/>
  <c r="Z29" i="73" s="1"/>
  <c r="AA29" i="73" s="1"/>
  <c r="X29" i="73" a="1"/>
  <c r="X29" i="73" s="1"/>
  <c r="Y29" i="73" s="1"/>
  <c r="AB28" i="73" a="1"/>
  <c r="AB28" i="73" s="1"/>
  <c r="AC28" i="73" s="1"/>
  <c r="Z28" i="73" a="1"/>
  <c r="Z28" i="73" s="1"/>
  <c r="AA28" i="73" s="1"/>
  <c r="X28" i="73" a="1"/>
  <c r="X28" i="73" s="1"/>
  <c r="Y28" i="73" s="1"/>
  <c r="AB27" i="73" a="1"/>
  <c r="AB27" i="73" s="1"/>
  <c r="AC27" i="73" s="1"/>
  <c r="Z27" i="73" a="1"/>
  <c r="Z27" i="73" s="1"/>
  <c r="AA27" i="73" s="1"/>
  <c r="X27" i="73" a="1"/>
  <c r="X27" i="73" s="1"/>
  <c r="Y27" i="73" s="1"/>
  <c r="AB26" i="73" a="1"/>
  <c r="AB26" i="73" s="1"/>
  <c r="AC26" i="73" s="1"/>
  <c r="Z26" i="73" a="1"/>
  <c r="Z26" i="73" s="1"/>
  <c r="AA26" i="73" s="1"/>
  <c r="X26" i="73" a="1"/>
  <c r="X26" i="73" s="1"/>
  <c r="Y26" i="73" s="1"/>
  <c r="AB25" i="73" a="1"/>
  <c r="AB25" i="73" s="1"/>
  <c r="AC25" i="73" s="1"/>
  <c r="Z25" i="73" a="1"/>
  <c r="Z25" i="73" s="1"/>
  <c r="AA25" i="73" s="1"/>
  <c r="X25" i="73" a="1"/>
  <c r="X25" i="73" s="1"/>
  <c r="Y25" i="73" s="1"/>
  <c r="AB24" i="73" a="1"/>
  <c r="AB24" i="73" s="1"/>
  <c r="Z24" i="73" a="1"/>
  <c r="Z24" i="73" s="1"/>
  <c r="X24" i="73" a="1"/>
  <c r="X24" i="73" s="1"/>
  <c r="AB20" i="73" a="1"/>
  <c r="AB20" i="73" s="1"/>
  <c r="AC20" i="73" s="1"/>
  <c r="Z20" i="73" a="1"/>
  <c r="Z20" i="73" s="1"/>
  <c r="AA20" i="73" s="1"/>
  <c r="X20" i="73" a="1"/>
  <c r="X20" i="73" s="1"/>
  <c r="Y20" i="73" s="1"/>
  <c r="AB19" i="73" a="1"/>
  <c r="AB19" i="73" s="1"/>
  <c r="AC19" i="73" s="1"/>
  <c r="Z19" i="73" a="1"/>
  <c r="Z19" i="73" s="1"/>
  <c r="AA19" i="73" s="1"/>
  <c r="X19" i="73" a="1"/>
  <c r="X19" i="73" s="1"/>
  <c r="Y19" i="73" s="1"/>
  <c r="AB18" i="73" a="1"/>
  <c r="AB18" i="73" s="1"/>
  <c r="AC18" i="73" s="1"/>
  <c r="Z18" i="73" a="1"/>
  <c r="Z18" i="73" s="1"/>
  <c r="AA18" i="73" s="1"/>
  <c r="X18" i="73" a="1"/>
  <c r="X18" i="73" s="1"/>
  <c r="Y18" i="73" s="1"/>
  <c r="AB17" i="73" a="1"/>
  <c r="AB17" i="73" s="1"/>
  <c r="AC17" i="73" s="1"/>
  <c r="Z17" i="73" a="1"/>
  <c r="Z17" i="73" s="1"/>
  <c r="AA17" i="73" s="1"/>
  <c r="X17" i="73" a="1"/>
  <c r="X17" i="73" s="1"/>
  <c r="Y17" i="73" s="1"/>
  <c r="AB16" i="73" a="1"/>
  <c r="AB16" i="73" s="1"/>
  <c r="Z16" i="73" a="1"/>
  <c r="Z16" i="73" s="1"/>
  <c r="X16" i="73" a="1"/>
  <c r="X16" i="73" s="1"/>
  <c r="AB15" i="73" a="1"/>
  <c r="AB15" i="73" s="1"/>
  <c r="AC15" i="73" s="1"/>
  <c r="Z15" i="73" a="1"/>
  <c r="Z15" i="73" s="1"/>
  <c r="AA15" i="73" s="1"/>
  <c r="X15" i="73" a="1"/>
  <c r="X15" i="73" s="1"/>
  <c r="Y15" i="73" s="1"/>
  <c r="AB14" i="73" a="1"/>
  <c r="AB14" i="73" s="1"/>
  <c r="AC14" i="73" s="1"/>
  <c r="Z14" i="73" a="1"/>
  <c r="Z14" i="73" s="1"/>
  <c r="AA14" i="73" s="1"/>
  <c r="X14" i="73" a="1"/>
  <c r="X14" i="73" s="1"/>
  <c r="Y14" i="73" s="1"/>
  <c r="AB13" i="73" a="1"/>
  <c r="AB13" i="73" s="1"/>
  <c r="AC13" i="73" s="1"/>
  <c r="Z13" i="73" a="1"/>
  <c r="Z13" i="73" s="1"/>
  <c r="AA13" i="73" s="1"/>
  <c r="X13" i="73" a="1"/>
  <c r="X13" i="73" s="1"/>
  <c r="Y13" i="73" s="1"/>
  <c r="AB12" i="73" a="1"/>
  <c r="AB12" i="73" s="1"/>
  <c r="AC12" i="73" s="1"/>
  <c r="Z12" i="73" a="1"/>
  <c r="Z12" i="73" s="1"/>
  <c r="AA12" i="73" s="1"/>
  <c r="X12" i="73" a="1"/>
  <c r="X12" i="73" s="1"/>
  <c r="Y12" i="73" s="1"/>
  <c r="AB11" i="73" a="1"/>
  <c r="AB11" i="73" s="1"/>
  <c r="Z11" i="73" a="1"/>
  <c r="Z11" i="73" s="1"/>
  <c r="X11" i="73" a="1"/>
  <c r="X11" i="73" s="1"/>
  <c r="AB10" i="73" a="1"/>
  <c r="AB10" i="73" s="1"/>
  <c r="AC10" i="73" s="1"/>
  <c r="Z10" i="73" a="1"/>
  <c r="Z10" i="73" s="1"/>
  <c r="AA10" i="73" s="1"/>
  <c r="X10" i="73" a="1"/>
  <c r="X10" i="73" s="1"/>
  <c r="Y10" i="73" s="1"/>
  <c r="AB9" i="73" a="1"/>
  <c r="AB9" i="73" s="1"/>
  <c r="AC9" i="73" s="1"/>
  <c r="Z9" i="73" a="1"/>
  <c r="Z9" i="73" s="1"/>
  <c r="AA9" i="73" s="1"/>
  <c r="X9" i="73" a="1"/>
  <c r="X9" i="73" s="1"/>
  <c r="Y9" i="73" s="1"/>
  <c r="AB8" i="73" a="1"/>
  <c r="AB8" i="73" s="1"/>
  <c r="AC8" i="73" s="1"/>
  <c r="Z8" i="73" a="1"/>
  <c r="Z8" i="73" s="1"/>
  <c r="AA8" i="73" s="1"/>
  <c r="X8" i="73" a="1"/>
  <c r="X8" i="73" s="1"/>
  <c r="Y8" i="73" s="1"/>
  <c r="AB7" i="73" a="1"/>
  <c r="AB7" i="73" s="1"/>
  <c r="AC7" i="73" s="1"/>
  <c r="Z7" i="73" a="1"/>
  <c r="Z7" i="73" s="1"/>
  <c r="AA7" i="73" s="1"/>
  <c r="X7" i="73" a="1"/>
  <c r="X7" i="73" s="1"/>
  <c r="Y7" i="73" s="1"/>
  <c r="AB6" i="73" a="1"/>
  <c r="AB6" i="73" s="1"/>
  <c r="Z6" i="73" a="1"/>
  <c r="Z6" i="73" s="1"/>
  <c r="X6" i="73" a="1"/>
  <c r="X6" i="73" s="1"/>
  <c r="AB5" i="73" a="1"/>
  <c r="AB5" i="73" s="1"/>
  <c r="AC5" i="73" s="1"/>
  <c r="Z5" i="73" a="1"/>
  <c r="Z5" i="73" s="1"/>
  <c r="AA5" i="73" s="1"/>
  <c r="X5" i="73" a="1"/>
  <c r="X5" i="73" s="1"/>
  <c r="Y5" i="73" s="1"/>
  <c r="AB4" i="73" a="1"/>
  <c r="AB4" i="73" s="1"/>
  <c r="AC4" i="73" s="1"/>
  <c r="Z4" i="73" a="1"/>
  <c r="Z4" i="73" s="1"/>
  <c r="AA4" i="73" s="1"/>
  <c r="X4" i="73" a="1"/>
  <c r="X4" i="73" s="1"/>
  <c r="Y4" i="73" s="1"/>
  <c r="AB3" i="73" a="1"/>
  <c r="AB3" i="73" s="1"/>
  <c r="Z3" i="73" a="1"/>
  <c r="Z3" i="73" s="1"/>
  <c r="X3" i="73" a="1"/>
  <c r="X3" i="73" s="1"/>
  <c r="T38" i="73"/>
  <c r="S38" i="73"/>
  <c r="T37" i="73"/>
  <c r="S37" i="73"/>
  <c r="T36" i="73"/>
  <c r="S36" i="73"/>
  <c r="T35" i="73"/>
  <c r="S35" i="73"/>
  <c r="T34" i="73"/>
  <c r="S34" i="73"/>
  <c r="T33" i="73"/>
  <c r="S33" i="73"/>
  <c r="AY34" i="80"/>
  <c r="AW34" i="80"/>
  <c r="AX34" i="80" s="1"/>
  <c r="AU34" i="80"/>
  <c r="AT34" i="80"/>
  <c r="AV34" i="80" s="1"/>
  <c r="AQ34" i="80"/>
  <c r="AP34" i="80"/>
  <c r="U34" i="80" s="1"/>
  <c r="AY33" i="80"/>
  <c r="AW33" i="80"/>
  <c r="AX33" i="80" s="1"/>
  <c r="AU33" i="80"/>
  <c r="AT33" i="80"/>
  <c r="AQ33" i="80"/>
  <c r="AP33" i="80"/>
  <c r="AR33" i="80" s="1"/>
  <c r="AY32" i="80"/>
  <c r="AW32" i="80"/>
  <c r="AX32" i="80" s="1"/>
  <c r="AU32" i="80"/>
  <c r="AT32" i="80"/>
  <c r="AQ32" i="80"/>
  <c r="AP32" i="80"/>
  <c r="AR32" i="80" s="1"/>
  <c r="BN32" i="80" s="1"/>
  <c r="AY31" i="80"/>
  <c r="AW31" i="80"/>
  <c r="AX31" i="80" s="1"/>
  <c r="AU31" i="80"/>
  <c r="AT31" i="80"/>
  <c r="AQ31" i="80"/>
  <c r="AP31" i="80"/>
  <c r="U31" i="80" s="1"/>
  <c r="AY30" i="80"/>
  <c r="AW30" i="80"/>
  <c r="AX30" i="80" s="1"/>
  <c r="AU30" i="80"/>
  <c r="AT30" i="80"/>
  <c r="AQ30" i="80"/>
  <c r="AP30" i="80"/>
  <c r="AY27" i="80"/>
  <c r="AW27" i="80"/>
  <c r="AX27" i="80" s="1"/>
  <c r="AU27" i="80"/>
  <c r="AT27" i="80"/>
  <c r="AQ27" i="80"/>
  <c r="AP27" i="80"/>
  <c r="U27" i="80" s="1"/>
  <c r="AY26" i="80"/>
  <c r="AW26" i="80"/>
  <c r="AX26" i="80" s="1"/>
  <c r="AU26" i="80"/>
  <c r="AT26" i="80"/>
  <c r="AQ26" i="80"/>
  <c r="AP26" i="80"/>
  <c r="AY25" i="80"/>
  <c r="AW25" i="80"/>
  <c r="AX25" i="80" s="1"/>
  <c r="AU25" i="80"/>
  <c r="AT25" i="80"/>
  <c r="AQ25" i="80"/>
  <c r="AP25" i="80"/>
  <c r="AY24" i="80"/>
  <c r="AW24" i="80"/>
  <c r="AX24" i="80" s="1"/>
  <c r="AU24" i="80"/>
  <c r="AT24" i="80"/>
  <c r="AQ24" i="80"/>
  <c r="AP24" i="80"/>
  <c r="AR24" i="80" s="1"/>
  <c r="AY23" i="80"/>
  <c r="AW23" i="80"/>
  <c r="AX23" i="80" s="1"/>
  <c r="AU23" i="80"/>
  <c r="AT23" i="80"/>
  <c r="AQ23" i="80"/>
  <c r="AP23" i="80"/>
  <c r="U23" i="80" s="1"/>
  <c r="AY20" i="80"/>
  <c r="AW20" i="80"/>
  <c r="AX20" i="80" s="1"/>
  <c r="AU20" i="80"/>
  <c r="AT20" i="80"/>
  <c r="AQ20" i="80"/>
  <c r="AP20" i="80"/>
  <c r="U20" i="80" s="1"/>
  <c r="AY19" i="80"/>
  <c r="AW19" i="80"/>
  <c r="AX19" i="80" s="1"/>
  <c r="AU19" i="80"/>
  <c r="AT19" i="80"/>
  <c r="AQ19" i="80"/>
  <c r="AP19" i="80"/>
  <c r="AY18" i="80"/>
  <c r="AW18" i="80"/>
  <c r="AX18" i="80" s="1"/>
  <c r="AU18" i="80"/>
  <c r="AT18" i="80"/>
  <c r="AQ18" i="80"/>
  <c r="AP18" i="80"/>
  <c r="U18" i="80" s="1"/>
  <c r="AY17" i="80"/>
  <c r="AW17" i="80"/>
  <c r="AX17" i="80" s="1"/>
  <c r="AU17" i="80"/>
  <c r="AT17" i="80"/>
  <c r="AQ17" i="80"/>
  <c r="AP17" i="80"/>
  <c r="AY16" i="80"/>
  <c r="AW16" i="80"/>
  <c r="AX16" i="80" s="1"/>
  <c r="AU16" i="80"/>
  <c r="AT16" i="80"/>
  <c r="AQ16" i="80"/>
  <c r="AP16" i="80"/>
  <c r="U16" i="80" s="1"/>
  <c r="AY13" i="80"/>
  <c r="AW13" i="80"/>
  <c r="AX13" i="80" s="1"/>
  <c r="AU13" i="80"/>
  <c r="AT13" i="80"/>
  <c r="AQ13" i="80"/>
  <c r="AP13" i="80"/>
  <c r="AY12" i="80"/>
  <c r="AW12" i="80"/>
  <c r="AX12" i="80" s="1"/>
  <c r="AU12" i="80"/>
  <c r="AT12" i="80"/>
  <c r="AQ12" i="80"/>
  <c r="AP12" i="80"/>
  <c r="AY11" i="80"/>
  <c r="AW11" i="80"/>
  <c r="AX11" i="80" s="1"/>
  <c r="AU11" i="80"/>
  <c r="AT11" i="80"/>
  <c r="AQ11" i="80"/>
  <c r="AP11" i="80"/>
  <c r="AY10" i="80"/>
  <c r="AW10" i="80"/>
  <c r="AX10" i="80" s="1"/>
  <c r="AU10" i="80"/>
  <c r="AT10" i="80"/>
  <c r="AQ10" i="80"/>
  <c r="AP10" i="80"/>
  <c r="AY9" i="80"/>
  <c r="AW9" i="80"/>
  <c r="AX9" i="80" s="1"/>
  <c r="AU9" i="80"/>
  <c r="AT9" i="80"/>
  <c r="AQ9" i="80"/>
  <c r="AP9" i="80"/>
  <c r="AB38" i="80" a="1"/>
  <c r="AB38" i="80" s="1"/>
  <c r="AC38" i="80" s="1"/>
  <c r="Z38" i="80" a="1"/>
  <c r="Z38" i="80" s="1"/>
  <c r="AA38" i="80" s="1"/>
  <c r="X38" i="80" a="1"/>
  <c r="X38" i="80" s="1"/>
  <c r="Y38" i="80" s="1"/>
  <c r="AB37" i="80" a="1"/>
  <c r="AB37" i="80" s="1"/>
  <c r="AC37" i="80" s="1"/>
  <c r="Z37" i="80" a="1"/>
  <c r="Z37" i="80" s="1"/>
  <c r="AA37" i="80" s="1"/>
  <c r="X37" i="80" a="1"/>
  <c r="X37" i="80" s="1"/>
  <c r="Y37" i="80" s="1"/>
  <c r="AB36" i="80" a="1"/>
  <c r="AB36" i="80" s="1"/>
  <c r="AC36" i="80" s="1"/>
  <c r="Z36" i="80" a="1"/>
  <c r="Z36" i="80" s="1"/>
  <c r="AA36" i="80" s="1"/>
  <c r="X36" i="80" a="1"/>
  <c r="X36" i="80" s="1"/>
  <c r="Y36" i="80" s="1"/>
  <c r="AB35" i="80" a="1"/>
  <c r="AB35" i="80" s="1"/>
  <c r="Z35" i="80" a="1"/>
  <c r="Z35" i="80" s="1"/>
  <c r="X35" i="80" a="1"/>
  <c r="X35" i="80" s="1"/>
  <c r="AB31" i="80" a="1"/>
  <c r="AB31" i="80" s="1"/>
  <c r="AC31" i="80" s="1"/>
  <c r="Z31" i="80" a="1"/>
  <c r="Z31" i="80" s="1"/>
  <c r="AA31" i="80" s="1"/>
  <c r="X31" i="80" a="1"/>
  <c r="X31" i="80" s="1"/>
  <c r="Y31" i="80" s="1"/>
  <c r="AB30" i="80" a="1"/>
  <c r="AB30" i="80" s="1"/>
  <c r="AC30" i="80" s="1"/>
  <c r="Z30" i="80" a="1"/>
  <c r="Z30" i="80" s="1"/>
  <c r="AA30" i="80" s="1"/>
  <c r="X30" i="80" a="1"/>
  <c r="X30" i="80" s="1"/>
  <c r="Y30" i="80" s="1"/>
  <c r="AB29" i="80" a="1"/>
  <c r="AB29" i="80" s="1"/>
  <c r="AC29" i="80" s="1"/>
  <c r="Z29" i="80" a="1"/>
  <c r="Z29" i="80" s="1"/>
  <c r="AA29" i="80" s="1"/>
  <c r="X29" i="80" a="1"/>
  <c r="X29" i="80" s="1"/>
  <c r="Y29" i="80" s="1"/>
  <c r="AB28" i="80" a="1"/>
  <c r="AB28" i="80" s="1"/>
  <c r="AC28" i="80" s="1"/>
  <c r="Z28" i="80" a="1"/>
  <c r="Z28" i="80" s="1"/>
  <c r="AA28" i="80" s="1"/>
  <c r="X28" i="80" a="1"/>
  <c r="X28" i="80" s="1"/>
  <c r="Y28" i="80" s="1"/>
  <c r="AB27" i="80" a="1"/>
  <c r="AB27" i="80" s="1"/>
  <c r="AC27" i="80" s="1"/>
  <c r="Z27" i="80" a="1"/>
  <c r="Z27" i="80" s="1"/>
  <c r="AA27" i="80" s="1"/>
  <c r="X27" i="80" a="1"/>
  <c r="X27" i="80" s="1"/>
  <c r="Y27" i="80" s="1"/>
  <c r="AB26" i="80" a="1"/>
  <c r="AB26" i="80" s="1"/>
  <c r="AC26" i="80" s="1"/>
  <c r="Z26" i="80" a="1"/>
  <c r="Z26" i="80" s="1"/>
  <c r="AA26" i="80" s="1"/>
  <c r="X26" i="80" a="1"/>
  <c r="X26" i="80" s="1"/>
  <c r="Y26" i="80" s="1"/>
  <c r="AB25" i="80" a="1"/>
  <c r="AB25" i="80" s="1"/>
  <c r="AC25" i="80" s="1"/>
  <c r="Z25" i="80" a="1"/>
  <c r="Z25" i="80" s="1"/>
  <c r="AA25" i="80" s="1"/>
  <c r="X25" i="80" a="1"/>
  <c r="X25" i="80" s="1"/>
  <c r="Y25" i="80" s="1"/>
  <c r="AB24" i="80" a="1"/>
  <c r="AB24" i="80" s="1"/>
  <c r="Z24" i="80" a="1"/>
  <c r="Z24" i="80" s="1"/>
  <c r="X24" i="80" a="1"/>
  <c r="X24" i="80" s="1"/>
  <c r="AB20" i="80" a="1"/>
  <c r="AB20" i="80" s="1"/>
  <c r="AC20" i="80" s="1"/>
  <c r="Z20" i="80" a="1"/>
  <c r="Z20" i="80" s="1"/>
  <c r="AA20" i="80" s="1"/>
  <c r="X20" i="80" a="1"/>
  <c r="X20" i="80" s="1"/>
  <c r="Y20" i="80" s="1"/>
  <c r="AB19" i="80" a="1"/>
  <c r="AB19" i="80" s="1"/>
  <c r="AC19" i="80" s="1"/>
  <c r="Z19" i="80" a="1"/>
  <c r="Z19" i="80" s="1"/>
  <c r="AA19" i="80" s="1"/>
  <c r="X19" i="80" a="1"/>
  <c r="X19" i="80" s="1"/>
  <c r="Y19" i="80" s="1"/>
  <c r="AB18" i="80" a="1"/>
  <c r="AB18" i="80" s="1"/>
  <c r="AC18" i="80" s="1"/>
  <c r="Z18" i="80" a="1"/>
  <c r="Z18" i="80" s="1"/>
  <c r="AA18" i="80" s="1"/>
  <c r="X18" i="80" a="1"/>
  <c r="X18" i="80" s="1"/>
  <c r="Y18" i="80" s="1"/>
  <c r="AB17" i="80" a="1"/>
  <c r="AB17" i="80" s="1"/>
  <c r="AC17" i="80" s="1"/>
  <c r="Z17" i="80" a="1"/>
  <c r="Z17" i="80" s="1"/>
  <c r="AA17" i="80" s="1"/>
  <c r="X17" i="80" a="1"/>
  <c r="X17" i="80" s="1"/>
  <c r="Y17" i="80" s="1"/>
  <c r="AB16" i="80" a="1"/>
  <c r="AB16" i="80" s="1"/>
  <c r="AC16" i="80" s="1"/>
  <c r="Z16" i="80" a="1"/>
  <c r="Z16" i="80" s="1"/>
  <c r="X16" i="80" a="1"/>
  <c r="X16" i="80" s="1"/>
  <c r="AB15" i="80" a="1"/>
  <c r="AB15" i="80" s="1"/>
  <c r="AC15" i="80" s="1"/>
  <c r="Z15" i="80" a="1"/>
  <c r="Z15" i="80" s="1"/>
  <c r="AA15" i="80" s="1"/>
  <c r="X15" i="80" a="1"/>
  <c r="X15" i="80" s="1"/>
  <c r="Y15" i="80" s="1"/>
  <c r="AB14" i="80" a="1"/>
  <c r="AB14" i="80" s="1"/>
  <c r="AC14" i="80" s="1"/>
  <c r="Z14" i="80" a="1"/>
  <c r="Z14" i="80" s="1"/>
  <c r="AA14" i="80" s="1"/>
  <c r="X14" i="80" a="1"/>
  <c r="X14" i="80" s="1"/>
  <c r="Y14" i="80" s="1"/>
  <c r="AB13" i="80" a="1"/>
  <c r="AB13" i="80" s="1"/>
  <c r="AC13" i="80" s="1"/>
  <c r="Z13" i="80" a="1"/>
  <c r="Z13" i="80" s="1"/>
  <c r="AA13" i="80" s="1"/>
  <c r="X13" i="80" a="1"/>
  <c r="X13" i="80" s="1"/>
  <c r="Y13" i="80" s="1"/>
  <c r="AB12" i="80" a="1"/>
  <c r="AB12" i="80" s="1"/>
  <c r="AC12" i="80" s="1"/>
  <c r="Z12" i="80" a="1"/>
  <c r="Z12" i="80" s="1"/>
  <c r="AA12" i="80" s="1"/>
  <c r="X12" i="80" a="1"/>
  <c r="X12" i="80" s="1"/>
  <c r="Y12" i="80" s="1"/>
  <c r="AB11" i="80" a="1"/>
  <c r="AB11" i="80" s="1"/>
  <c r="AC11" i="80" s="1"/>
  <c r="Z11" i="80" a="1"/>
  <c r="Z11" i="80" s="1"/>
  <c r="X11" i="80" a="1"/>
  <c r="X11" i="80" s="1"/>
  <c r="AB10" i="80" a="1"/>
  <c r="AB10" i="80" s="1"/>
  <c r="AC10" i="80" s="1"/>
  <c r="Z10" i="80" a="1"/>
  <c r="Z10" i="80" s="1"/>
  <c r="AA10" i="80" s="1"/>
  <c r="X10" i="80" a="1"/>
  <c r="X10" i="80" s="1"/>
  <c r="Y10" i="80" s="1"/>
  <c r="AB9" i="80" a="1"/>
  <c r="AB9" i="80" s="1"/>
  <c r="AC9" i="80" s="1"/>
  <c r="Z9" i="80" a="1"/>
  <c r="Z9" i="80" s="1"/>
  <c r="AA9" i="80" s="1"/>
  <c r="X9" i="80" a="1"/>
  <c r="X9" i="80" s="1"/>
  <c r="Y9" i="80" s="1"/>
  <c r="AB8" i="80" a="1"/>
  <c r="AB8" i="80" s="1"/>
  <c r="AC8" i="80" s="1"/>
  <c r="Z8" i="80" a="1"/>
  <c r="Z8" i="80" s="1"/>
  <c r="AA8" i="80" s="1"/>
  <c r="X8" i="80" a="1"/>
  <c r="X8" i="80" s="1"/>
  <c r="Y8" i="80" s="1"/>
  <c r="AB7" i="80" a="1"/>
  <c r="AB7" i="80" s="1"/>
  <c r="AC7" i="80" s="1"/>
  <c r="Z7" i="80" a="1"/>
  <c r="Z7" i="80" s="1"/>
  <c r="AA7" i="80" s="1"/>
  <c r="X7" i="80" a="1"/>
  <c r="X7" i="80" s="1"/>
  <c r="Y7" i="80" s="1"/>
  <c r="AB6" i="80" a="1"/>
  <c r="AB6" i="80" s="1"/>
  <c r="Z6" i="80" a="1"/>
  <c r="Z6" i="80" s="1"/>
  <c r="X6" i="80" a="1"/>
  <c r="X6" i="80" s="1"/>
  <c r="Y6" i="80" s="1"/>
  <c r="AB5" i="80" a="1"/>
  <c r="AB5" i="80" s="1"/>
  <c r="AC5" i="80" s="1"/>
  <c r="Z5" i="80" a="1"/>
  <c r="Z5" i="80" s="1"/>
  <c r="AA5" i="80" s="1"/>
  <c r="X5" i="80" a="1"/>
  <c r="X5" i="80" s="1"/>
  <c r="Y5" i="80" s="1"/>
  <c r="AB4" i="80" a="1"/>
  <c r="AB4" i="80" s="1"/>
  <c r="AC4" i="80" s="1"/>
  <c r="Z4" i="80" a="1"/>
  <c r="Z4" i="80" s="1"/>
  <c r="AA4" i="80" s="1"/>
  <c r="X4" i="80" a="1"/>
  <c r="X4" i="80" s="1"/>
  <c r="AY38" i="73"/>
  <c r="AW38" i="73"/>
  <c r="AX38" i="73" s="1"/>
  <c r="AU38" i="73"/>
  <c r="AT38" i="73"/>
  <c r="AQ38" i="73"/>
  <c r="AP38" i="73"/>
  <c r="AY37" i="73"/>
  <c r="AW37" i="73"/>
  <c r="AX37" i="73" s="1"/>
  <c r="AU37" i="73"/>
  <c r="AT37" i="73"/>
  <c r="AQ37" i="73"/>
  <c r="AP37" i="73"/>
  <c r="AY36" i="73"/>
  <c r="AW36" i="73"/>
  <c r="AX36" i="73" s="1"/>
  <c r="AU36" i="73"/>
  <c r="AT36" i="73"/>
  <c r="AQ36" i="73"/>
  <c r="AP36" i="73"/>
  <c r="AY35" i="73"/>
  <c r="AW35" i="73"/>
  <c r="AX35" i="73" s="1"/>
  <c r="AU35" i="73"/>
  <c r="AT35" i="73"/>
  <c r="AQ35" i="73"/>
  <c r="AP35" i="73"/>
  <c r="AY34" i="73"/>
  <c r="AW34" i="73"/>
  <c r="AX34" i="73" s="1"/>
  <c r="AU34" i="73"/>
  <c r="AT34" i="73"/>
  <c r="AQ34" i="73"/>
  <c r="AP34" i="73"/>
  <c r="D6" i="73"/>
  <c r="D5" i="73"/>
  <c r="O39" i="76"/>
  <c r="M39" i="76"/>
  <c r="K39" i="76"/>
  <c r="BJ38" i="76"/>
  <c r="BI38" i="76"/>
  <c r="BH38" i="76"/>
  <c r="BF38" i="76"/>
  <c r="BE38" i="76"/>
  <c r="BD38" i="76"/>
  <c r="BB38" i="76"/>
  <c r="BA38" i="76"/>
  <c r="AZ38" i="76"/>
  <c r="AX38" i="76"/>
  <c r="AW38" i="76"/>
  <c r="AV38" i="76"/>
  <c r="AT38" i="76"/>
  <c r="AS38" i="76"/>
  <c r="AR38" i="76"/>
  <c r="AN38" i="76"/>
  <c r="AM38" i="76"/>
  <c r="AO38" i="76" s="1"/>
  <c r="AB38" i="76" a="1"/>
  <c r="AB38" i="76" s="1"/>
  <c r="AC38" i="76" s="1"/>
  <c r="Z38" i="76" a="1"/>
  <c r="Z38" i="76" s="1"/>
  <c r="AA38" i="76" s="1"/>
  <c r="X38" i="76" a="1"/>
  <c r="X38" i="76" s="1"/>
  <c r="Y38" i="76" s="1"/>
  <c r="U38" i="76"/>
  <c r="T38" i="76"/>
  <c r="S38" i="76"/>
  <c r="O38" i="76"/>
  <c r="M38" i="76"/>
  <c r="K38" i="76"/>
  <c r="BJ37" i="76"/>
  <c r="O37" i="76" s="1"/>
  <c r="BI37" i="76"/>
  <c r="M37" i="76" s="1"/>
  <c r="BH37" i="76"/>
  <c r="K37" i="76" s="1"/>
  <c r="BF37" i="76"/>
  <c r="BE37" i="76"/>
  <c r="BD37" i="76"/>
  <c r="BB37" i="76"/>
  <c r="BA37" i="76"/>
  <c r="AZ37" i="76"/>
  <c r="AX37" i="76"/>
  <c r="AW37" i="76"/>
  <c r="AV37" i="76"/>
  <c r="AT37" i="76"/>
  <c r="AS37" i="76"/>
  <c r="AR37" i="76"/>
  <c r="AN37" i="76"/>
  <c r="AM37" i="76"/>
  <c r="AO37" i="76" s="1"/>
  <c r="AB37" i="76" a="1"/>
  <c r="AB37" i="76" s="1"/>
  <c r="AC37" i="76" s="1"/>
  <c r="Z37" i="76" a="1"/>
  <c r="Z37" i="76" s="1"/>
  <c r="AA37" i="76" s="1"/>
  <c r="X37" i="76" a="1"/>
  <c r="X37" i="76" s="1"/>
  <c r="Y37" i="76" s="1"/>
  <c r="T37" i="76"/>
  <c r="S37" i="76"/>
  <c r="BJ36" i="76"/>
  <c r="O36" i="76" s="1"/>
  <c r="BI36" i="76"/>
  <c r="M36" i="76" s="1"/>
  <c r="BH36" i="76"/>
  <c r="K36" i="76" s="1"/>
  <c r="BF36" i="76"/>
  <c r="BE36" i="76"/>
  <c r="BD36" i="76"/>
  <c r="BB36" i="76"/>
  <c r="BA36" i="76"/>
  <c r="AZ36" i="76"/>
  <c r="AX36" i="76"/>
  <c r="AW36" i="76"/>
  <c r="AV36" i="76"/>
  <c r="AT36" i="76"/>
  <c r="AS36" i="76"/>
  <c r="AR36" i="76"/>
  <c r="AN36" i="76"/>
  <c r="AO36" i="76" s="1"/>
  <c r="AM36" i="76"/>
  <c r="AB36" i="76" a="1"/>
  <c r="AB36" i="76" s="1"/>
  <c r="AC36" i="76" s="1"/>
  <c r="Z36" i="76" a="1"/>
  <c r="Z36" i="76" s="1"/>
  <c r="AA36" i="76" s="1"/>
  <c r="X36" i="76" a="1"/>
  <c r="X36" i="76" s="1"/>
  <c r="Y36" i="76" s="1"/>
  <c r="U36" i="76"/>
  <c r="T36" i="76"/>
  <c r="S36" i="76"/>
  <c r="BJ35" i="76"/>
  <c r="O35" i="76" s="1"/>
  <c r="BI35" i="76"/>
  <c r="BH35" i="76"/>
  <c r="K35" i="76" s="1"/>
  <c r="BF35" i="76"/>
  <c r="BE35" i="76"/>
  <c r="BD35" i="76"/>
  <c r="BB35" i="76"/>
  <c r="BA35" i="76"/>
  <c r="AZ35" i="76"/>
  <c r="AX35" i="76"/>
  <c r="AW35" i="76"/>
  <c r="AV35" i="76"/>
  <c r="AT35" i="76"/>
  <c r="AS35" i="76"/>
  <c r="AR35" i="76"/>
  <c r="AN35" i="76"/>
  <c r="AM35" i="76"/>
  <c r="AB35" i="76" a="1"/>
  <c r="AB35" i="76" s="1"/>
  <c r="AC35" i="76" s="1"/>
  <c r="Z35" i="76" a="1"/>
  <c r="Z35" i="76" s="1"/>
  <c r="AA35" i="76" s="1"/>
  <c r="X35" i="76" a="1"/>
  <c r="X35" i="76" s="1"/>
  <c r="Y35" i="76" s="1"/>
  <c r="T35" i="76"/>
  <c r="S35" i="76"/>
  <c r="M35" i="76"/>
  <c r="BJ34" i="76"/>
  <c r="BI34" i="76"/>
  <c r="BH34" i="76"/>
  <c r="BF34" i="76"/>
  <c r="BE34" i="76"/>
  <c r="BD34" i="76"/>
  <c r="BB34" i="76"/>
  <c r="BA34" i="76"/>
  <c r="AZ34" i="76"/>
  <c r="AX34" i="76"/>
  <c r="AW34" i="76"/>
  <c r="AV34" i="76"/>
  <c r="AT34" i="76"/>
  <c r="AS34" i="76"/>
  <c r="AR34" i="76"/>
  <c r="AN34" i="76"/>
  <c r="AM34" i="76"/>
  <c r="AO34" i="76" s="1"/>
  <c r="U34" i="76"/>
  <c r="T34" i="76"/>
  <c r="S34" i="76"/>
  <c r="O34" i="76"/>
  <c r="M34" i="76"/>
  <c r="K34" i="76"/>
  <c r="BJ33" i="76"/>
  <c r="BI33" i="76"/>
  <c r="BH33" i="76"/>
  <c r="BF33" i="76"/>
  <c r="BE33" i="76"/>
  <c r="BD33" i="76"/>
  <c r="BB33" i="76"/>
  <c r="BA33" i="76"/>
  <c r="AZ33" i="76"/>
  <c r="AX33" i="76"/>
  <c r="AW33" i="76"/>
  <c r="AV33" i="76"/>
  <c r="AT33" i="76"/>
  <c r="AS33" i="76"/>
  <c r="AR33" i="76"/>
  <c r="AN33" i="76"/>
  <c r="AM33" i="76"/>
  <c r="AO33" i="76" s="1"/>
  <c r="U33" i="76"/>
  <c r="T33" i="76"/>
  <c r="S33" i="76"/>
  <c r="O33" i="76"/>
  <c r="M33" i="76"/>
  <c r="K33" i="76"/>
  <c r="BJ32" i="76"/>
  <c r="BI32" i="76"/>
  <c r="BH32" i="76"/>
  <c r="BF32" i="76"/>
  <c r="BE32" i="76"/>
  <c r="BD32" i="76"/>
  <c r="BB32" i="76"/>
  <c r="BA32" i="76"/>
  <c r="AZ32" i="76"/>
  <c r="AX32" i="76"/>
  <c r="AW32" i="76"/>
  <c r="AV32" i="76"/>
  <c r="AT32" i="76"/>
  <c r="AS32" i="76"/>
  <c r="AR32" i="76"/>
  <c r="AN32" i="76"/>
  <c r="AM32" i="76"/>
  <c r="AO32" i="76" s="1"/>
  <c r="U32" i="76"/>
  <c r="T32" i="76"/>
  <c r="S32" i="76"/>
  <c r="O32" i="76"/>
  <c r="M32" i="76"/>
  <c r="K32" i="76"/>
  <c r="BJ31" i="76"/>
  <c r="O31" i="76" s="1"/>
  <c r="BI31" i="76"/>
  <c r="M31" i="76" s="1"/>
  <c r="BH31" i="76"/>
  <c r="K31" i="76" s="1"/>
  <c r="BF31" i="76"/>
  <c r="BE31" i="76"/>
  <c r="BD31" i="76"/>
  <c r="BB31" i="76"/>
  <c r="BA31" i="76"/>
  <c r="AZ31" i="76"/>
  <c r="AX31" i="76"/>
  <c r="AW31" i="76"/>
  <c r="AV31" i="76"/>
  <c r="AT31" i="76"/>
  <c r="AS31" i="76"/>
  <c r="AR31" i="76"/>
  <c r="AN31" i="76"/>
  <c r="AM31" i="76"/>
  <c r="AB31" i="76" a="1"/>
  <c r="AB31" i="76" s="1"/>
  <c r="AC31" i="76" s="1"/>
  <c r="Z31" i="76" a="1"/>
  <c r="Z31" i="76" s="1"/>
  <c r="AA31" i="76" s="1"/>
  <c r="X31" i="76" a="1"/>
  <c r="X31" i="76" s="1"/>
  <c r="Y31" i="76" s="1"/>
  <c r="T31" i="76"/>
  <c r="S31" i="76"/>
  <c r="BF30" i="76"/>
  <c r="BE30" i="76"/>
  <c r="BD30" i="76"/>
  <c r="BB30" i="76"/>
  <c r="BA30" i="76"/>
  <c r="AZ30" i="76"/>
  <c r="AX30" i="76"/>
  <c r="AW30" i="76"/>
  <c r="AV30" i="76"/>
  <c r="AT30" i="76"/>
  <c r="AS30" i="76"/>
  <c r="AR30" i="76"/>
  <c r="AN30" i="76"/>
  <c r="AO30" i="76" s="1"/>
  <c r="AM30" i="76"/>
  <c r="AB30" i="76" a="1"/>
  <c r="AB30" i="76" s="1"/>
  <c r="AC30" i="76" s="1"/>
  <c r="Z30" i="76" a="1"/>
  <c r="Z30" i="76" s="1"/>
  <c r="AA30" i="76" s="1"/>
  <c r="X30" i="76" a="1"/>
  <c r="X30" i="76" s="1"/>
  <c r="Y30" i="76" s="1"/>
  <c r="T30" i="76"/>
  <c r="S30" i="76"/>
  <c r="BJ29" i="76"/>
  <c r="O29" i="76" s="1"/>
  <c r="BI29" i="76"/>
  <c r="M29" i="76" s="1"/>
  <c r="BH29" i="76"/>
  <c r="K29" i="76" s="1"/>
  <c r="BF29" i="76"/>
  <c r="BE29" i="76"/>
  <c r="BD29" i="76"/>
  <c r="BB29" i="76"/>
  <c r="BA29" i="76"/>
  <c r="AZ29" i="76"/>
  <c r="AX29" i="76"/>
  <c r="AW29" i="76"/>
  <c r="AV29" i="76"/>
  <c r="AT29" i="76"/>
  <c r="AS29" i="76"/>
  <c r="AR29" i="76"/>
  <c r="AN29" i="76"/>
  <c r="AM29" i="76"/>
  <c r="AB29" i="76" a="1"/>
  <c r="AB29" i="76" s="1"/>
  <c r="AC29" i="76" s="1"/>
  <c r="Z29" i="76" a="1"/>
  <c r="Z29" i="76" s="1"/>
  <c r="AA29" i="76" s="1"/>
  <c r="X29" i="76" a="1"/>
  <c r="X29" i="76" s="1"/>
  <c r="Y29" i="76" s="1"/>
  <c r="T29" i="76"/>
  <c r="S29" i="76"/>
  <c r="BJ28" i="76"/>
  <c r="O28" i="76" s="1"/>
  <c r="BI28" i="76"/>
  <c r="BH28" i="76"/>
  <c r="BF28" i="76"/>
  <c r="BE28" i="76"/>
  <c r="BD28" i="76"/>
  <c r="BB28" i="76"/>
  <c r="BA28" i="76"/>
  <c r="AZ28" i="76"/>
  <c r="AX28" i="76"/>
  <c r="AW28" i="76"/>
  <c r="AV28" i="76"/>
  <c r="AT28" i="76"/>
  <c r="AS28" i="76"/>
  <c r="AR28" i="76"/>
  <c r="AN28" i="76"/>
  <c r="U28" i="76" s="1"/>
  <c r="AM28" i="76"/>
  <c r="AO28" i="76" s="1"/>
  <c r="AB28" i="76" a="1"/>
  <c r="AB28" i="76" s="1"/>
  <c r="AC28" i="76" s="1"/>
  <c r="Z28" i="76" a="1"/>
  <c r="Z28" i="76" s="1"/>
  <c r="AA28" i="76" s="1"/>
  <c r="X28" i="76" a="1"/>
  <c r="X28" i="76" s="1"/>
  <c r="Y28" i="76" s="1"/>
  <c r="T28" i="76"/>
  <c r="S28" i="76"/>
  <c r="M28" i="76"/>
  <c r="K28" i="76"/>
  <c r="BJ27" i="76"/>
  <c r="O27" i="76" s="1"/>
  <c r="BI27" i="76"/>
  <c r="M27" i="76" s="1"/>
  <c r="BH27" i="76"/>
  <c r="K27" i="76" s="1"/>
  <c r="BF27" i="76"/>
  <c r="BE27" i="76"/>
  <c r="BD27" i="76"/>
  <c r="BB27" i="76"/>
  <c r="BA27" i="76"/>
  <c r="AZ27" i="76"/>
  <c r="AX27" i="76"/>
  <c r="AW27" i="76"/>
  <c r="AV27" i="76"/>
  <c r="AT27" i="76"/>
  <c r="AS27" i="76"/>
  <c r="AR27" i="76"/>
  <c r="AN27" i="76"/>
  <c r="AM27" i="76"/>
  <c r="AO27" i="76" s="1"/>
  <c r="AB27" i="76" a="1"/>
  <c r="AB27" i="76" s="1"/>
  <c r="AC27" i="76" s="1"/>
  <c r="Z27" i="76" a="1"/>
  <c r="Z27" i="76" s="1"/>
  <c r="AA27" i="76" s="1"/>
  <c r="X27" i="76" a="1"/>
  <c r="X27" i="76" s="1"/>
  <c r="Y27" i="76" s="1"/>
  <c r="T27" i="76"/>
  <c r="S27" i="76"/>
  <c r="BJ26" i="76"/>
  <c r="O26" i="76" s="1"/>
  <c r="BI26" i="76"/>
  <c r="M26" i="76" s="1"/>
  <c r="BH26" i="76"/>
  <c r="K26" i="76" s="1"/>
  <c r="BF26" i="76"/>
  <c r="BE26" i="76"/>
  <c r="BD26" i="76"/>
  <c r="BB26" i="76"/>
  <c r="BA26" i="76"/>
  <c r="AZ26" i="76"/>
  <c r="AX26" i="76"/>
  <c r="AW26" i="76"/>
  <c r="AV26" i="76"/>
  <c r="AT26" i="76"/>
  <c r="AS26" i="76"/>
  <c r="AR26" i="76"/>
  <c r="AN26" i="76"/>
  <c r="AM26" i="76"/>
  <c r="AB26" i="76" a="1"/>
  <c r="AB26" i="76" s="1"/>
  <c r="AC26" i="76" s="1"/>
  <c r="Z26" i="76" a="1"/>
  <c r="Z26" i="76" s="1"/>
  <c r="AA26" i="76" s="1"/>
  <c r="X26" i="76" a="1"/>
  <c r="X26" i="76" s="1"/>
  <c r="Y26" i="76" s="1"/>
  <c r="T26" i="76"/>
  <c r="S26" i="76"/>
  <c r="BJ25" i="76"/>
  <c r="O25" i="76" s="1"/>
  <c r="BI25" i="76"/>
  <c r="M25" i="76" s="1"/>
  <c r="BH25" i="76"/>
  <c r="K25" i="76" s="1"/>
  <c r="BF25" i="76"/>
  <c r="BE25" i="76"/>
  <c r="BD25" i="76"/>
  <c r="BB25" i="76"/>
  <c r="BA25" i="76"/>
  <c r="AZ25" i="76"/>
  <c r="AX25" i="76"/>
  <c r="AW25" i="76"/>
  <c r="AV25" i="76"/>
  <c r="AT25" i="76"/>
  <c r="AS25" i="76"/>
  <c r="AR25" i="76"/>
  <c r="AN25" i="76"/>
  <c r="AM25" i="76"/>
  <c r="AB25" i="76" a="1"/>
  <c r="AB25" i="76" s="1"/>
  <c r="AC25" i="76" s="1"/>
  <c r="Z25" i="76" a="1"/>
  <c r="Z25" i="76" s="1"/>
  <c r="AA25" i="76" s="1"/>
  <c r="X25" i="76" a="1"/>
  <c r="X25" i="76" s="1"/>
  <c r="Y25" i="76" s="1"/>
  <c r="T25" i="76"/>
  <c r="S25" i="76"/>
  <c r="BJ24" i="76"/>
  <c r="BI24" i="76"/>
  <c r="BH24" i="76"/>
  <c r="BF24" i="76"/>
  <c r="BE24" i="76"/>
  <c r="BD24" i="76"/>
  <c r="BB24" i="76"/>
  <c r="BA24" i="76"/>
  <c r="AZ24" i="76"/>
  <c r="AX24" i="76"/>
  <c r="AW24" i="76"/>
  <c r="AV24" i="76"/>
  <c r="AT24" i="76"/>
  <c r="AS24" i="76"/>
  <c r="AR24" i="76"/>
  <c r="AN24" i="76"/>
  <c r="U24" i="76" s="1"/>
  <c r="AM24" i="76"/>
  <c r="AO24" i="76" s="1"/>
  <c r="AB24" i="76" a="1"/>
  <c r="AB24" i="76" s="1"/>
  <c r="AC24" i="76" s="1"/>
  <c r="Z24" i="76" a="1"/>
  <c r="Z24" i="76" s="1"/>
  <c r="AA24" i="76" s="1"/>
  <c r="X24" i="76" a="1"/>
  <c r="X24" i="76" s="1"/>
  <c r="Y24" i="76" s="1"/>
  <c r="T24" i="76"/>
  <c r="S24" i="76"/>
  <c r="O24" i="76"/>
  <c r="M24" i="76"/>
  <c r="K24" i="76"/>
  <c r="BJ23" i="76"/>
  <c r="O23" i="76" s="1"/>
  <c r="BI23" i="76"/>
  <c r="M23" i="76" s="1"/>
  <c r="BH23" i="76"/>
  <c r="K23" i="76" s="1"/>
  <c r="BF23" i="76"/>
  <c r="BE23" i="76"/>
  <c r="BD23" i="76"/>
  <c r="BB23" i="76"/>
  <c r="BA23" i="76"/>
  <c r="AZ23" i="76"/>
  <c r="AX23" i="76"/>
  <c r="AW23" i="76"/>
  <c r="AV23" i="76"/>
  <c r="AT23" i="76"/>
  <c r="AS23" i="76"/>
  <c r="AR23" i="76"/>
  <c r="AN23" i="76"/>
  <c r="AM23" i="76"/>
  <c r="AO23" i="76" s="1"/>
  <c r="T23" i="76"/>
  <c r="S23" i="76"/>
  <c r="BJ22" i="76"/>
  <c r="O22" i="76" s="1"/>
  <c r="BI22" i="76"/>
  <c r="M22" i="76" s="1"/>
  <c r="BH22" i="76"/>
  <c r="K22" i="76" s="1"/>
  <c r="BF22" i="76"/>
  <c r="BE22" i="76"/>
  <c r="BD22" i="76"/>
  <c r="BB22" i="76"/>
  <c r="BA22" i="76"/>
  <c r="AZ22" i="76"/>
  <c r="AX22" i="76"/>
  <c r="AW22" i="76"/>
  <c r="AV22" i="76"/>
  <c r="AT22" i="76"/>
  <c r="AS22" i="76"/>
  <c r="AR22" i="76"/>
  <c r="AN22" i="76"/>
  <c r="U22" i="76" s="1"/>
  <c r="AM22" i="76"/>
  <c r="T22" i="76"/>
  <c r="S22" i="76"/>
  <c r="BJ21" i="76"/>
  <c r="O21" i="76" s="1"/>
  <c r="BI21" i="76"/>
  <c r="M21" i="76" s="1"/>
  <c r="BH21" i="76"/>
  <c r="K21" i="76" s="1"/>
  <c r="BF21" i="76"/>
  <c r="BE21" i="76"/>
  <c r="BD21" i="76"/>
  <c r="BB21" i="76"/>
  <c r="BA21" i="76"/>
  <c r="AZ21" i="76"/>
  <c r="AX21" i="76"/>
  <c r="AW21" i="76"/>
  <c r="AV21" i="76"/>
  <c r="AT21" i="76"/>
  <c r="AS21" i="76"/>
  <c r="AR21" i="76"/>
  <c r="AN21" i="76"/>
  <c r="AM21" i="76"/>
  <c r="AO21" i="76" s="1"/>
  <c r="T21" i="76"/>
  <c r="S21" i="76"/>
  <c r="BJ20" i="76"/>
  <c r="O20" i="76" s="1"/>
  <c r="BI20" i="76"/>
  <c r="BH20" i="76"/>
  <c r="K20" i="76" s="1"/>
  <c r="BF20" i="76"/>
  <c r="BE20" i="76"/>
  <c r="BD20" i="76"/>
  <c r="BB20" i="76"/>
  <c r="BA20" i="76"/>
  <c r="AZ20" i="76"/>
  <c r="AX20" i="76"/>
  <c r="AW20" i="76"/>
  <c r="AV20" i="76"/>
  <c r="AT20" i="76"/>
  <c r="AS20" i="76"/>
  <c r="AR20" i="76"/>
  <c r="AN20" i="76"/>
  <c r="AM20" i="76"/>
  <c r="AB20" i="76" a="1"/>
  <c r="AB20" i="76" s="1"/>
  <c r="AC20" i="76" s="1"/>
  <c r="Z20" i="76" a="1"/>
  <c r="Z20" i="76" s="1"/>
  <c r="AA20" i="76" s="1"/>
  <c r="X20" i="76" a="1"/>
  <c r="X20" i="76" s="1"/>
  <c r="Y20" i="76" s="1"/>
  <c r="T20" i="76"/>
  <c r="S20" i="76"/>
  <c r="M20" i="76"/>
  <c r="BJ19" i="76"/>
  <c r="BI19" i="76"/>
  <c r="BH19" i="76"/>
  <c r="BF19" i="76"/>
  <c r="BE19" i="76"/>
  <c r="BD19" i="76"/>
  <c r="BB19" i="76"/>
  <c r="BA19" i="76"/>
  <c r="AZ19" i="76"/>
  <c r="AX19" i="76"/>
  <c r="AW19" i="76"/>
  <c r="AV19" i="76"/>
  <c r="AT19" i="76"/>
  <c r="AS19" i="76"/>
  <c r="AR19" i="76"/>
  <c r="AN19" i="76"/>
  <c r="AM19" i="76"/>
  <c r="U19" i="76" s="1"/>
  <c r="AB19" i="76" a="1"/>
  <c r="AB19" i="76" s="1"/>
  <c r="AC19" i="76" s="1"/>
  <c r="Z19" i="76" a="1"/>
  <c r="Z19" i="76" s="1"/>
  <c r="AA19" i="76" s="1"/>
  <c r="X19" i="76" a="1"/>
  <c r="X19" i="76" s="1"/>
  <c r="Y19" i="76" s="1"/>
  <c r="T19" i="76"/>
  <c r="S19" i="76"/>
  <c r="O19" i="76"/>
  <c r="M19" i="76"/>
  <c r="K19" i="76"/>
  <c r="BJ18" i="76"/>
  <c r="O18" i="76" s="1"/>
  <c r="BI18" i="76"/>
  <c r="M18" i="76" s="1"/>
  <c r="BH18" i="76"/>
  <c r="K18" i="76" s="1"/>
  <c r="BF18" i="76"/>
  <c r="BE18" i="76"/>
  <c r="BD18" i="76"/>
  <c r="BB18" i="76"/>
  <c r="BA18" i="76"/>
  <c r="AZ18" i="76"/>
  <c r="AX18" i="76"/>
  <c r="AW18" i="76"/>
  <c r="AV18" i="76"/>
  <c r="AT18" i="76"/>
  <c r="AS18" i="76"/>
  <c r="AR18" i="76"/>
  <c r="AN18" i="76"/>
  <c r="AM18" i="76"/>
  <c r="AO18" i="76" s="1"/>
  <c r="AB18" i="76" a="1"/>
  <c r="AB18" i="76" s="1"/>
  <c r="AC18" i="76" s="1"/>
  <c r="Z18" i="76" a="1"/>
  <c r="Z18" i="76" s="1"/>
  <c r="AA18" i="76" s="1"/>
  <c r="X18" i="76" a="1"/>
  <c r="X18" i="76" s="1"/>
  <c r="Y18" i="76" s="1"/>
  <c r="T18" i="76"/>
  <c r="S18" i="76"/>
  <c r="BJ17" i="76"/>
  <c r="O17" i="76" s="1"/>
  <c r="BI17" i="76"/>
  <c r="M17" i="76" s="1"/>
  <c r="BH17" i="76"/>
  <c r="K17" i="76" s="1"/>
  <c r="BF17" i="76"/>
  <c r="BE17" i="76"/>
  <c r="BD17" i="76"/>
  <c r="BB17" i="76"/>
  <c r="BA17" i="76"/>
  <c r="AZ17" i="76"/>
  <c r="AX17" i="76"/>
  <c r="AW17" i="76"/>
  <c r="AV17" i="76"/>
  <c r="AT17" i="76"/>
  <c r="AS17" i="76"/>
  <c r="AR17" i="76"/>
  <c r="AN17" i="76"/>
  <c r="AM17" i="76"/>
  <c r="U17" i="76" s="1"/>
  <c r="T17" i="76"/>
  <c r="S17" i="76"/>
  <c r="BJ16" i="76"/>
  <c r="O16" i="76" s="1"/>
  <c r="BI16" i="76"/>
  <c r="BH16" i="76"/>
  <c r="BF16" i="76"/>
  <c r="BE16" i="76"/>
  <c r="BD16" i="76"/>
  <c r="BB16" i="76"/>
  <c r="BA16" i="76"/>
  <c r="AZ16" i="76"/>
  <c r="AX16" i="76"/>
  <c r="AW16" i="76"/>
  <c r="AV16" i="76"/>
  <c r="AT16" i="76"/>
  <c r="AS16" i="76"/>
  <c r="AR16" i="76"/>
  <c r="AN16" i="76"/>
  <c r="AM16" i="76"/>
  <c r="AB16" i="76" a="1"/>
  <c r="AB16" i="76" s="1"/>
  <c r="AC16" i="76" s="1"/>
  <c r="Z16" i="76" a="1"/>
  <c r="Z16" i="76" s="1"/>
  <c r="AA16" i="76" s="1"/>
  <c r="X16" i="76" a="1"/>
  <c r="X16" i="76" s="1"/>
  <c r="Y16" i="76" s="1"/>
  <c r="T16" i="76"/>
  <c r="S16" i="76"/>
  <c r="M16" i="76"/>
  <c r="K16" i="76"/>
  <c r="BJ15" i="76"/>
  <c r="O15" i="76" s="1"/>
  <c r="BI15" i="76"/>
  <c r="M15" i="76" s="1"/>
  <c r="BH15" i="76"/>
  <c r="K15" i="76" s="1"/>
  <c r="BE15" i="76"/>
  <c r="BF15" i="76" s="1"/>
  <c r="BD15" i="76"/>
  <c r="BB15" i="76"/>
  <c r="BA15" i="76"/>
  <c r="AZ15" i="76"/>
  <c r="AX15" i="76"/>
  <c r="AW15" i="76"/>
  <c r="AV15" i="76"/>
  <c r="AT15" i="76"/>
  <c r="AS15" i="76"/>
  <c r="AR15" i="76"/>
  <c r="AN15" i="76"/>
  <c r="AM15" i="76"/>
  <c r="AB15" i="76" a="1"/>
  <c r="AB15" i="76" s="1"/>
  <c r="AC15" i="76" s="1"/>
  <c r="Z15" i="76" a="1"/>
  <c r="Z15" i="76" s="1"/>
  <c r="AA15" i="76" s="1"/>
  <c r="X15" i="76" a="1"/>
  <c r="X15" i="76" s="1"/>
  <c r="Y15" i="76" s="1"/>
  <c r="T15" i="76"/>
  <c r="S15" i="76"/>
  <c r="BB14" i="76"/>
  <c r="BA14" i="76"/>
  <c r="BE14" i="76" s="1"/>
  <c r="AZ14" i="76"/>
  <c r="AX14" i="76"/>
  <c r="AW14" i="76"/>
  <c r="AV14" i="76"/>
  <c r="AT14" i="76"/>
  <c r="AS14" i="76"/>
  <c r="AR14" i="76"/>
  <c r="AN14" i="76"/>
  <c r="AM14" i="76"/>
  <c r="AB14" i="76" a="1"/>
  <c r="AB14" i="76" s="1"/>
  <c r="AC14" i="76" s="1"/>
  <c r="Z14" i="76" a="1"/>
  <c r="Z14" i="76" s="1"/>
  <c r="AA14" i="76" s="1"/>
  <c r="X14" i="76" a="1"/>
  <c r="X14" i="76" s="1"/>
  <c r="Y14" i="76" s="1"/>
  <c r="T14" i="76"/>
  <c r="S14" i="76"/>
  <c r="BB13" i="76"/>
  <c r="BA13" i="76"/>
  <c r="BE13" i="76" s="1"/>
  <c r="BF13" i="76" s="1"/>
  <c r="AZ13" i="76"/>
  <c r="AX13" i="76"/>
  <c r="AW13" i="76"/>
  <c r="AV13" i="76"/>
  <c r="AT13" i="76"/>
  <c r="BJ13" i="76" s="1"/>
  <c r="O13" i="76" s="1"/>
  <c r="AS13" i="76"/>
  <c r="BI13" i="76" s="1"/>
  <c r="M13" i="76" s="1"/>
  <c r="AR13" i="76"/>
  <c r="BH13" i="76" s="1"/>
  <c r="K13" i="76" s="1"/>
  <c r="AN13" i="76"/>
  <c r="AM13" i="76"/>
  <c r="AB13" i="76" a="1"/>
  <c r="AB13" i="76" s="1"/>
  <c r="AC13" i="76" s="1"/>
  <c r="Z13" i="76" a="1"/>
  <c r="Z13" i="76" s="1"/>
  <c r="AA13" i="76" s="1"/>
  <c r="X13" i="76" a="1"/>
  <c r="X13" i="76" s="1"/>
  <c r="Y13" i="76" s="1"/>
  <c r="T13" i="76"/>
  <c r="S13" i="76"/>
  <c r="BB12" i="76"/>
  <c r="BA12" i="76"/>
  <c r="BE12" i="76" s="1"/>
  <c r="AZ12" i="76"/>
  <c r="AX12" i="76"/>
  <c r="AW12" i="76"/>
  <c r="AV12" i="76"/>
  <c r="AT12" i="76"/>
  <c r="AS12" i="76"/>
  <c r="AR12" i="76"/>
  <c r="AN12" i="76"/>
  <c r="AM12" i="76"/>
  <c r="AB12" i="76" a="1"/>
  <c r="AB12" i="76" s="1"/>
  <c r="AC12" i="76" s="1"/>
  <c r="Z12" i="76" a="1"/>
  <c r="Z12" i="76" s="1"/>
  <c r="AA12" i="76" s="1"/>
  <c r="X12" i="76" a="1"/>
  <c r="X12" i="76" s="1"/>
  <c r="Y12" i="76" s="1"/>
  <c r="T12" i="76"/>
  <c r="S12" i="76"/>
  <c r="BB11" i="76"/>
  <c r="BA11" i="76"/>
  <c r="BE11" i="76" s="1"/>
  <c r="BF11" i="76" s="1"/>
  <c r="AZ11" i="76"/>
  <c r="AX11" i="76"/>
  <c r="AW11" i="76"/>
  <c r="AV11" i="76"/>
  <c r="AT11" i="76"/>
  <c r="AS11" i="76"/>
  <c r="AR11" i="76"/>
  <c r="AN11" i="76"/>
  <c r="AM11" i="76"/>
  <c r="AB11" i="76" a="1"/>
  <c r="AB11" i="76" s="1"/>
  <c r="AC11" i="76" s="1"/>
  <c r="Z11" i="76" a="1"/>
  <c r="Z11" i="76" s="1"/>
  <c r="AA11" i="76" s="1"/>
  <c r="X11" i="76" a="1"/>
  <c r="X11" i="76" s="1"/>
  <c r="Y11" i="76" s="1"/>
  <c r="T11" i="76"/>
  <c r="S11" i="76"/>
  <c r="BJ10" i="76"/>
  <c r="O10" i="76" s="1"/>
  <c r="BI10" i="76"/>
  <c r="M10" i="76" s="1"/>
  <c r="BH10" i="76"/>
  <c r="BF10" i="76"/>
  <c r="BE10" i="76"/>
  <c r="BD10" i="76"/>
  <c r="BB10" i="76"/>
  <c r="BA10" i="76"/>
  <c r="AZ10" i="76"/>
  <c r="AX10" i="76"/>
  <c r="AW10" i="76"/>
  <c r="AV10" i="76"/>
  <c r="AT10" i="76"/>
  <c r="AS10" i="76"/>
  <c r="AR10" i="76"/>
  <c r="AN10" i="76"/>
  <c r="AM10" i="76"/>
  <c r="AB10" i="76" a="1"/>
  <c r="AB10" i="76" s="1"/>
  <c r="AC10" i="76" s="1"/>
  <c r="Z10" i="76" a="1"/>
  <c r="Z10" i="76" s="1"/>
  <c r="AA10" i="76" s="1"/>
  <c r="X10" i="76" a="1"/>
  <c r="X10" i="76" s="1"/>
  <c r="Y10" i="76" s="1"/>
  <c r="T10" i="76"/>
  <c r="S10" i="76"/>
  <c r="K10" i="76"/>
  <c r="BJ9" i="76"/>
  <c r="BI9" i="76"/>
  <c r="BH9" i="76"/>
  <c r="BF9" i="76"/>
  <c r="BE9" i="76"/>
  <c r="BD9" i="76"/>
  <c r="BB9" i="76"/>
  <c r="BA9" i="76"/>
  <c r="AZ9" i="76"/>
  <c r="AX9" i="76"/>
  <c r="AW9" i="76"/>
  <c r="AV9" i="76"/>
  <c r="AT9" i="76"/>
  <c r="AS9" i="76"/>
  <c r="AR9" i="76"/>
  <c r="AN9" i="76"/>
  <c r="AM9" i="76"/>
  <c r="AO9" i="76" s="1"/>
  <c r="AB9" i="76" a="1"/>
  <c r="AB9" i="76" s="1"/>
  <c r="AC9" i="76" s="1"/>
  <c r="Z9" i="76" a="1"/>
  <c r="Z9" i="76" s="1"/>
  <c r="AA9" i="76" s="1"/>
  <c r="X9" i="76" a="1"/>
  <c r="X9" i="76" s="1"/>
  <c r="Y9" i="76" s="1"/>
  <c r="U9" i="76"/>
  <c r="T9" i="76"/>
  <c r="S9" i="76"/>
  <c r="O9" i="76"/>
  <c r="M9" i="76"/>
  <c r="K9" i="76"/>
  <c r="AB8" i="76" a="1"/>
  <c r="AB8" i="76" s="1"/>
  <c r="AC8" i="76" s="1"/>
  <c r="Z8" i="76" a="1"/>
  <c r="Z8" i="76" s="1"/>
  <c r="AA8" i="76" s="1"/>
  <c r="X8" i="76" a="1"/>
  <c r="X8" i="76" s="1"/>
  <c r="Y8" i="76" s="1"/>
  <c r="AB7" i="76" a="1"/>
  <c r="AB7" i="76" s="1"/>
  <c r="AC7" i="76" s="1"/>
  <c r="Z7" i="76" a="1"/>
  <c r="Z7" i="76" s="1"/>
  <c r="AA7" i="76" s="1"/>
  <c r="X7" i="76" a="1"/>
  <c r="X7" i="76" s="1"/>
  <c r="Y7" i="76" s="1"/>
  <c r="AB5" i="76" a="1"/>
  <c r="AB5" i="76" s="1"/>
  <c r="AC5" i="76" s="1"/>
  <c r="Z5" i="76" a="1"/>
  <c r="Z5" i="76" s="1"/>
  <c r="AA5" i="76" s="1"/>
  <c r="X5" i="76" a="1"/>
  <c r="X5" i="76" s="1"/>
  <c r="Y5" i="76" s="1"/>
  <c r="AB4" i="76" a="1"/>
  <c r="AB4" i="76" s="1"/>
  <c r="AC4" i="76" s="1"/>
  <c r="Z4" i="76" a="1"/>
  <c r="Z4" i="76" s="1"/>
  <c r="AA4" i="76" s="1"/>
  <c r="X4" i="76" a="1"/>
  <c r="X4" i="76" s="1"/>
  <c r="Y4" i="76" s="1"/>
  <c r="X4" i="75" a="1"/>
  <c r="X4" i="75" s="1"/>
  <c r="Y4" i="75" s="1"/>
  <c r="Z4" i="75" a="1"/>
  <c r="Z4" i="75" s="1"/>
  <c r="AA4" i="75" s="1"/>
  <c r="AB4" i="75" a="1"/>
  <c r="AB4" i="75" s="1"/>
  <c r="X5" i="75" a="1"/>
  <c r="X5" i="75" s="1"/>
  <c r="Y5" i="75" s="1"/>
  <c r="Z5" i="75" a="1"/>
  <c r="Z5" i="75" s="1"/>
  <c r="AA5" i="75" s="1"/>
  <c r="AB5" i="75" a="1"/>
  <c r="AB5" i="75" s="1"/>
  <c r="AC5" i="75" s="1"/>
  <c r="X6" i="75" a="1"/>
  <c r="X6" i="75" s="1"/>
  <c r="Y6" i="75" s="1"/>
  <c r="Z6" i="75" a="1"/>
  <c r="Z6" i="75" s="1"/>
  <c r="AB6" i="75" a="1"/>
  <c r="AB6" i="75" s="1"/>
  <c r="X7" i="75" a="1"/>
  <c r="X7" i="75" s="1"/>
  <c r="Z7" i="75" a="1"/>
  <c r="Z7" i="75" s="1"/>
  <c r="AA7" i="75" s="1"/>
  <c r="AB7" i="75" a="1"/>
  <c r="AB7" i="75" s="1"/>
  <c r="AC7" i="75" s="1"/>
  <c r="X8" i="75" a="1"/>
  <c r="X8" i="75" s="1"/>
  <c r="Y8" i="75" s="1"/>
  <c r="Z8" i="75" a="1"/>
  <c r="Z8" i="75" s="1"/>
  <c r="AA8" i="75" s="1"/>
  <c r="AB8" i="75" a="1"/>
  <c r="AB8" i="75" s="1"/>
  <c r="AC8" i="75" s="1"/>
  <c r="S9" i="75"/>
  <c r="T9" i="75"/>
  <c r="X9" i="75" a="1"/>
  <c r="X9" i="75" s="1"/>
  <c r="Y9" i="75" s="1"/>
  <c r="Z9" i="75" a="1"/>
  <c r="Z9" i="75" s="1"/>
  <c r="AA9" i="75" s="1"/>
  <c r="AB9" i="75" a="1"/>
  <c r="AB9" i="75" s="1"/>
  <c r="AC9" i="75" s="1"/>
  <c r="AM9" i="75"/>
  <c r="AN9" i="75"/>
  <c r="AR9" i="75"/>
  <c r="AS9" i="75"/>
  <c r="AT9" i="75"/>
  <c r="AV9" i="75"/>
  <c r="AW9" i="75"/>
  <c r="AX9" i="75"/>
  <c r="AZ9" i="75"/>
  <c r="BA9" i="75"/>
  <c r="BE9" i="75" s="1"/>
  <c r="BF9" i="75" s="1"/>
  <c r="BB9" i="75"/>
  <c r="S10" i="75"/>
  <c r="T10" i="75"/>
  <c r="X10" i="75" a="1"/>
  <c r="X10" i="75" s="1"/>
  <c r="Y10" i="75" s="1"/>
  <c r="Z10" i="75" a="1"/>
  <c r="Z10" i="75" s="1"/>
  <c r="AA10" i="75" s="1"/>
  <c r="AB10" i="75" a="1"/>
  <c r="AB10" i="75" s="1"/>
  <c r="AC10" i="75" s="1"/>
  <c r="AM10" i="75"/>
  <c r="AN10" i="75"/>
  <c r="AR10" i="75"/>
  <c r="AS10" i="75"/>
  <c r="AT10" i="75"/>
  <c r="AV10" i="75"/>
  <c r="AW10" i="75"/>
  <c r="AX10" i="75"/>
  <c r="AZ10" i="75"/>
  <c r="BA10" i="75"/>
  <c r="BB10" i="75"/>
  <c r="BD10" i="75"/>
  <c r="BE10" i="75"/>
  <c r="BF10" i="75" s="1"/>
  <c r="S11" i="75"/>
  <c r="T11" i="75"/>
  <c r="X11" i="75" a="1"/>
  <c r="X11" i="75" s="1"/>
  <c r="Z11" i="75" a="1"/>
  <c r="Z11" i="75" s="1"/>
  <c r="AA11" i="75" s="1"/>
  <c r="AB11" i="75" a="1"/>
  <c r="AB11" i="75" s="1"/>
  <c r="AM11" i="75"/>
  <c r="AN11" i="75"/>
  <c r="AR11" i="75"/>
  <c r="AS11" i="75"/>
  <c r="AT11" i="75"/>
  <c r="AV11" i="75"/>
  <c r="AW11" i="75"/>
  <c r="AX11" i="75"/>
  <c r="AZ11" i="75"/>
  <c r="BA11" i="75"/>
  <c r="BJ11" i="75" s="1"/>
  <c r="O11" i="75" s="1"/>
  <c r="BB11" i="75"/>
  <c r="BE11" i="75"/>
  <c r="BF11" i="75" s="1"/>
  <c r="S12" i="75"/>
  <c r="T12" i="75"/>
  <c r="X12" i="75" a="1"/>
  <c r="X12" i="75" s="1"/>
  <c r="Y12" i="75" s="1"/>
  <c r="Z12" i="75" a="1"/>
  <c r="Z12" i="75" s="1"/>
  <c r="AA12" i="75" s="1"/>
  <c r="AB12" i="75" a="1"/>
  <c r="AB12" i="75" s="1"/>
  <c r="AC12" i="75" s="1"/>
  <c r="AM12" i="75"/>
  <c r="AN12" i="75"/>
  <c r="AR12" i="75"/>
  <c r="AS12" i="75"/>
  <c r="AT12" i="75"/>
  <c r="BH12" i="75" s="1"/>
  <c r="K12" i="75" s="1"/>
  <c r="AV12" i="75"/>
  <c r="AW12" i="75"/>
  <c r="AX12" i="75"/>
  <c r="AZ12" i="75"/>
  <c r="BA12" i="75"/>
  <c r="BB12" i="75"/>
  <c r="BD12" i="75"/>
  <c r="BE12" i="75"/>
  <c r="BF12" i="75"/>
  <c r="BJ12" i="75"/>
  <c r="O12" i="75" s="1"/>
  <c r="S13" i="75"/>
  <c r="T13" i="75"/>
  <c r="X13" i="75" a="1"/>
  <c r="X13" i="75" s="1"/>
  <c r="Y13" i="75" s="1"/>
  <c r="Z13" i="75" a="1"/>
  <c r="Z13" i="75" s="1"/>
  <c r="AA13" i="75" s="1"/>
  <c r="AB13" i="75" a="1"/>
  <c r="AB13" i="75" s="1"/>
  <c r="AC13" i="75" s="1"/>
  <c r="AM13" i="75"/>
  <c r="AN13" i="75"/>
  <c r="AO13" i="75" s="1"/>
  <c r="AR13" i="75"/>
  <c r="AS13" i="75"/>
  <c r="AT13" i="75"/>
  <c r="AV13" i="75"/>
  <c r="AW13" i="75"/>
  <c r="AX13" i="75"/>
  <c r="AZ13" i="75"/>
  <c r="BA13" i="75"/>
  <c r="BB13" i="75"/>
  <c r="BD13" i="75"/>
  <c r="BE13" i="75"/>
  <c r="BF13" i="75"/>
  <c r="BH13" i="75"/>
  <c r="K13" i="75" s="1"/>
  <c r="BI13" i="75"/>
  <c r="M13" i="75" s="1"/>
  <c r="BJ13" i="75"/>
  <c r="O13" i="75" s="1"/>
  <c r="X14" i="75" a="1"/>
  <c r="X14" i="75" s="1"/>
  <c r="Y14" i="75" s="1"/>
  <c r="Z14" i="75" a="1"/>
  <c r="Z14" i="75" s="1"/>
  <c r="AA14" i="75" s="1"/>
  <c r="AB14" i="75" a="1"/>
  <c r="AB14" i="75" s="1"/>
  <c r="AC14" i="75" s="1"/>
  <c r="X15" i="75" a="1"/>
  <c r="X15" i="75" s="1"/>
  <c r="Y15" i="75" s="1"/>
  <c r="Z15" i="75" a="1"/>
  <c r="Z15" i="75" s="1"/>
  <c r="AA15" i="75" s="1"/>
  <c r="AB15" i="75" a="1"/>
  <c r="AB15" i="75" s="1"/>
  <c r="AC15" i="75" s="1"/>
  <c r="M16" i="75"/>
  <c r="O16" i="75"/>
  <c r="S16" i="75"/>
  <c r="T16" i="75"/>
  <c r="X16" i="75" a="1"/>
  <c r="X16" i="75" s="1"/>
  <c r="Z16" i="75" a="1"/>
  <c r="Z16" i="75" s="1"/>
  <c r="AB16" i="75" a="1"/>
  <c r="AB16" i="75" s="1"/>
  <c r="AC16" i="75" s="1"/>
  <c r="AM16" i="75"/>
  <c r="U16" i="75" s="1"/>
  <c r="AN16" i="75"/>
  <c r="AO16" i="75"/>
  <c r="AR16" i="75"/>
  <c r="AS16" i="75"/>
  <c r="AT16" i="75"/>
  <c r="AV16" i="75"/>
  <c r="AW16" i="75"/>
  <c r="AX16" i="75"/>
  <c r="AZ16" i="75"/>
  <c r="BA16" i="75"/>
  <c r="BB16" i="75"/>
  <c r="BD16" i="75"/>
  <c r="BE16" i="75"/>
  <c r="BF16" i="75"/>
  <c r="BH16" i="75"/>
  <c r="K16" i="75" s="1"/>
  <c r="BI16" i="75"/>
  <c r="BJ16" i="75"/>
  <c r="S17" i="75"/>
  <c r="T17" i="75"/>
  <c r="U17" i="75"/>
  <c r="X17" i="75" a="1"/>
  <c r="X17" i="75" s="1"/>
  <c r="Y17" i="75" s="1"/>
  <c r="Z17" i="75" a="1"/>
  <c r="Z17" i="75" s="1"/>
  <c r="AA17" i="75" s="1"/>
  <c r="AB17" i="75" a="1"/>
  <c r="AB17" i="75" s="1"/>
  <c r="AC17" i="75" s="1"/>
  <c r="AM17" i="75"/>
  <c r="AN17" i="75"/>
  <c r="AO17" i="75"/>
  <c r="AR17" i="75"/>
  <c r="AS17" i="75"/>
  <c r="AT17" i="75"/>
  <c r="AV17" i="75"/>
  <c r="AW17" i="75"/>
  <c r="AX17" i="75"/>
  <c r="AZ17" i="75"/>
  <c r="BA17" i="75"/>
  <c r="BB17" i="75"/>
  <c r="BD17" i="75"/>
  <c r="BE17" i="75"/>
  <c r="BF17" i="75"/>
  <c r="BH17" i="75"/>
  <c r="K17" i="75" s="1"/>
  <c r="BI17" i="75"/>
  <c r="M17" i="75" s="1"/>
  <c r="BJ17" i="75"/>
  <c r="O17" i="75" s="1"/>
  <c r="K18" i="75"/>
  <c r="S18" i="75"/>
  <c r="T18" i="75"/>
  <c r="X18" i="75" a="1"/>
  <c r="X18" i="75" s="1"/>
  <c r="Y18" i="75" s="1"/>
  <c r="Z18" i="75" a="1"/>
  <c r="Z18" i="75" s="1"/>
  <c r="AA18" i="75" s="1"/>
  <c r="AB18" i="75" a="1"/>
  <c r="AB18" i="75" s="1"/>
  <c r="AC18" i="75" s="1"/>
  <c r="AM18" i="75"/>
  <c r="U18" i="75" s="1"/>
  <c r="AN18" i="75"/>
  <c r="AR18" i="75"/>
  <c r="AS18" i="75"/>
  <c r="AT18" i="75"/>
  <c r="AV18" i="75"/>
  <c r="AW18" i="75"/>
  <c r="AX18" i="75"/>
  <c r="AZ18" i="75"/>
  <c r="BA18" i="75"/>
  <c r="BB18" i="75"/>
  <c r="BD18" i="75"/>
  <c r="BE18" i="75"/>
  <c r="BF18" i="75"/>
  <c r="BH18" i="75"/>
  <c r="BI18" i="75"/>
  <c r="M18" i="75" s="1"/>
  <c r="BJ18" i="75"/>
  <c r="O18" i="75" s="1"/>
  <c r="M19" i="75"/>
  <c r="O19" i="75"/>
  <c r="S19" i="75"/>
  <c r="T19" i="75"/>
  <c r="X19" i="75" a="1"/>
  <c r="X19" i="75" s="1"/>
  <c r="Y19" i="75" s="1"/>
  <c r="Z19" i="75" a="1"/>
  <c r="Z19" i="75" s="1"/>
  <c r="AA19" i="75" s="1"/>
  <c r="AB19" i="75" a="1"/>
  <c r="AB19" i="75" s="1"/>
  <c r="AC19" i="75" s="1"/>
  <c r="AM19" i="75"/>
  <c r="U19" i="75" s="1"/>
  <c r="AN19" i="75"/>
  <c r="AR19" i="75"/>
  <c r="AS19" i="75"/>
  <c r="AT19" i="75"/>
  <c r="AV19" i="75"/>
  <c r="AW19" i="75"/>
  <c r="AX19" i="75"/>
  <c r="AZ19" i="75"/>
  <c r="BA19" i="75"/>
  <c r="BB19" i="75"/>
  <c r="BD19" i="75"/>
  <c r="BE19" i="75"/>
  <c r="BF19" i="75"/>
  <c r="BH19" i="75"/>
  <c r="K19" i="75" s="1"/>
  <c r="BI19" i="75"/>
  <c r="BJ19" i="75"/>
  <c r="M20" i="75"/>
  <c r="O20" i="75"/>
  <c r="S20" i="75"/>
  <c r="T20" i="75"/>
  <c r="U20" i="75"/>
  <c r="X20" i="75" a="1"/>
  <c r="X20" i="75" s="1"/>
  <c r="Y20" i="75" s="1"/>
  <c r="Z20" i="75" a="1"/>
  <c r="Z20" i="75" s="1"/>
  <c r="AA20" i="75" s="1"/>
  <c r="AB20" i="75" a="1"/>
  <c r="AB20" i="75" s="1"/>
  <c r="AC20" i="75" s="1"/>
  <c r="AM20" i="75"/>
  <c r="AN20" i="75"/>
  <c r="AO20" i="75"/>
  <c r="AR20" i="75"/>
  <c r="AS20" i="75"/>
  <c r="AT20" i="75"/>
  <c r="AV20" i="75"/>
  <c r="AW20" i="75"/>
  <c r="AX20" i="75"/>
  <c r="AZ20" i="75"/>
  <c r="BA20" i="75"/>
  <c r="BB20" i="75"/>
  <c r="BD20" i="75"/>
  <c r="BE20" i="75"/>
  <c r="BF20" i="75"/>
  <c r="BH20" i="75"/>
  <c r="K20" i="75" s="1"/>
  <c r="BI20" i="75"/>
  <c r="BJ20" i="75"/>
  <c r="K21" i="75"/>
  <c r="M21" i="75"/>
  <c r="O21" i="75"/>
  <c r="K23" i="75"/>
  <c r="S23" i="75"/>
  <c r="T23" i="75"/>
  <c r="AM23" i="75"/>
  <c r="U23" i="75" s="1"/>
  <c r="AN23" i="75"/>
  <c r="AO23" i="75"/>
  <c r="AR23" i="75"/>
  <c r="AS23" i="75"/>
  <c r="AT23" i="75"/>
  <c r="AV23" i="75"/>
  <c r="AW23" i="75"/>
  <c r="AX23" i="75"/>
  <c r="AZ23" i="75"/>
  <c r="BA23" i="75"/>
  <c r="BB23" i="75"/>
  <c r="BD23" i="75"/>
  <c r="BE23" i="75"/>
  <c r="BF23" i="75"/>
  <c r="BH23" i="75"/>
  <c r="BI23" i="75"/>
  <c r="M23" i="75" s="1"/>
  <c r="BJ23" i="75"/>
  <c r="O23" i="75" s="1"/>
  <c r="K24" i="75"/>
  <c r="S24" i="75"/>
  <c r="T24" i="75"/>
  <c r="X24" i="75" a="1"/>
  <c r="X24" i="75" s="1"/>
  <c r="Z24" i="75" a="1"/>
  <c r="Z24" i="75" s="1"/>
  <c r="AA24" i="75" s="1"/>
  <c r="AB24" i="75" a="1"/>
  <c r="AB24" i="75" s="1"/>
  <c r="AM24" i="75"/>
  <c r="U24" i="75" s="1"/>
  <c r="AN24" i="75"/>
  <c r="AR24" i="75"/>
  <c r="AS24" i="75"/>
  <c r="AT24" i="75"/>
  <c r="AV24" i="75"/>
  <c r="AW24" i="75"/>
  <c r="AX24" i="75"/>
  <c r="AZ24" i="75"/>
  <c r="BA24" i="75"/>
  <c r="BB24" i="75"/>
  <c r="BD24" i="75"/>
  <c r="BE24" i="75"/>
  <c r="BF24" i="75"/>
  <c r="BH24" i="75"/>
  <c r="BI24" i="75"/>
  <c r="M24" i="75" s="1"/>
  <c r="BJ24" i="75"/>
  <c r="O24" i="75" s="1"/>
  <c r="M25" i="75"/>
  <c r="O25" i="75"/>
  <c r="S25" i="75"/>
  <c r="T25" i="75"/>
  <c r="X25" i="75" a="1"/>
  <c r="X25" i="75" s="1"/>
  <c r="Y25" i="75" s="1"/>
  <c r="Z25" i="75" a="1"/>
  <c r="Z25" i="75" s="1"/>
  <c r="AB25" i="75" a="1"/>
  <c r="AB25" i="75" s="1"/>
  <c r="AC25" i="75" s="1"/>
  <c r="AM25" i="75"/>
  <c r="U25" i="75" s="1"/>
  <c r="AN25" i="75"/>
  <c r="AR25" i="75"/>
  <c r="AS25" i="75"/>
  <c r="AT25" i="75"/>
  <c r="AV25" i="75"/>
  <c r="AW25" i="75"/>
  <c r="AX25" i="75"/>
  <c r="AZ25" i="75"/>
  <c r="BA25" i="75"/>
  <c r="BB25" i="75"/>
  <c r="BD25" i="75"/>
  <c r="BE25" i="75"/>
  <c r="BF25" i="75"/>
  <c r="BH25" i="75"/>
  <c r="K25" i="75" s="1"/>
  <c r="BI25" i="75"/>
  <c r="BJ25" i="75"/>
  <c r="O26" i="75"/>
  <c r="S26" i="75"/>
  <c r="T26" i="75"/>
  <c r="U26" i="75"/>
  <c r="AM26" i="75"/>
  <c r="AN26" i="75"/>
  <c r="AO26" i="75"/>
  <c r="AR26" i="75"/>
  <c r="AS26" i="75"/>
  <c r="AT26" i="75"/>
  <c r="AV26" i="75"/>
  <c r="AW26" i="75"/>
  <c r="AX26" i="75"/>
  <c r="AZ26" i="75"/>
  <c r="BA26" i="75"/>
  <c r="BB26" i="75"/>
  <c r="BD26" i="75"/>
  <c r="BE26" i="75"/>
  <c r="BF26" i="75"/>
  <c r="BH26" i="75"/>
  <c r="K26" i="75" s="1"/>
  <c r="BI26" i="75"/>
  <c r="M26" i="75" s="1"/>
  <c r="BJ26" i="75"/>
  <c r="K27" i="75"/>
  <c r="S27" i="75"/>
  <c r="T27" i="75"/>
  <c r="X27" i="75" a="1"/>
  <c r="X27" i="75" s="1"/>
  <c r="Y27" i="75" s="1"/>
  <c r="Z27" i="75" a="1"/>
  <c r="Z27" i="75" s="1"/>
  <c r="AA27" i="75" s="1"/>
  <c r="AB27" i="75" a="1"/>
  <c r="AB27" i="75" s="1"/>
  <c r="AC27" i="75" s="1"/>
  <c r="AM27" i="75"/>
  <c r="U27" i="75" s="1"/>
  <c r="AN27" i="75"/>
  <c r="AR27" i="75"/>
  <c r="AS27" i="75"/>
  <c r="AT27" i="75"/>
  <c r="AV27" i="75"/>
  <c r="AW27" i="75"/>
  <c r="AX27" i="75"/>
  <c r="AZ27" i="75"/>
  <c r="BA27" i="75"/>
  <c r="BB27" i="75"/>
  <c r="BD27" i="75"/>
  <c r="BE27" i="75"/>
  <c r="BF27" i="75"/>
  <c r="BH27" i="75"/>
  <c r="BI27" i="75"/>
  <c r="M27" i="75" s="1"/>
  <c r="BJ27" i="75"/>
  <c r="O27" i="75" s="1"/>
  <c r="K28" i="75"/>
  <c r="M28" i="75"/>
  <c r="O28" i="75"/>
  <c r="X28" i="75" a="1"/>
  <c r="X28" i="75" s="1"/>
  <c r="Y28" i="75" s="1"/>
  <c r="Z28" i="75" a="1"/>
  <c r="Z28" i="75" s="1"/>
  <c r="AA28" i="75" s="1"/>
  <c r="AB28" i="75" a="1"/>
  <c r="AB28" i="75" s="1"/>
  <c r="AC28" i="75" s="1"/>
  <c r="X29" i="75" a="1"/>
  <c r="X29" i="75" s="1"/>
  <c r="Y29" i="75" s="1"/>
  <c r="Z29" i="75" a="1"/>
  <c r="Z29" i="75" s="1"/>
  <c r="AA29" i="75" s="1"/>
  <c r="AB29" i="75" a="1"/>
  <c r="AB29" i="75" s="1"/>
  <c r="AC29" i="75" s="1"/>
  <c r="M30" i="75"/>
  <c r="O30" i="75"/>
  <c r="S30" i="75"/>
  <c r="T30" i="75"/>
  <c r="X30" i="75" a="1"/>
  <c r="X30" i="75" s="1"/>
  <c r="Y30" i="75" s="1"/>
  <c r="Z30" i="75" a="1"/>
  <c r="Z30" i="75" s="1"/>
  <c r="AA30" i="75" s="1"/>
  <c r="AB30" i="75" a="1"/>
  <c r="AB30" i="75" s="1"/>
  <c r="AC30" i="75" s="1"/>
  <c r="AM30" i="75"/>
  <c r="U30" i="75" s="1"/>
  <c r="AN30" i="75"/>
  <c r="AR30" i="75"/>
  <c r="AS30" i="75"/>
  <c r="AT30" i="75"/>
  <c r="AV30" i="75"/>
  <c r="AW30" i="75"/>
  <c r="AX30" i="75"/>
  <c r="AZ30" i="75"/>
  <c r="BA30" i="75"/>
  <c r="BB30" i="75"/>
  <c r="BD30" i="75"/>
  <c r="BE30" i="75"/>
  <c r="BF30" i="75"/>
  <c r="BH30" i="75"/>
  <c r="K30" i="75" s="1"/>
  <c r="BI30" i="75"/>
  <c r="BJ30" i="75"/>
  <c r="O31" i="75"/>
  <c r="S31" i="75"/>
  <c r="T31" i="75"/>
  <c r="U31" i="75"/>
  <c r="X31" i="75" a="1"/>
  <c r="X31" i="75" s="1"/>
  <c r="Y31" i="75" s="1"/>
  <c r="Z31" i="75" a="1"/>
  <c r="Z31" i="75" s="1"/>
  <c r="AA31" i="75" s="1"/>
  <c r="AB31" i="75" a="1"/>
  <c r="AB31" i="75" s="1"/>
  <c r="AC31" i="75" s="1"/>
  <c r="AM31" i="75"/>
  <c r="AN31" i="75"/>
  <c r="AO31" i="75"/>
  <c r="AR31" i="75"/>
  <c r="AS31" i="75"/>
  <c r="AT31" i="75"/>
  <c r="AV31" i="75"/>
  <c r="AW31" i="75"/>
  <c r="AX31" i="75"/>
  <c r="AZ31" i="75"/>
  <c r="BA31" i="75"/>
  <c r="BB31" i="75"/>
  <c r="BD31" i="75"/>
  <c r="BE31" i="75"/>
  <c r="BF31" i="75"/>
  <c r="BH31" i="75"/>
  <c r="K31" i="75" s="1"/>
  <c r="BI31" i="75"/>
  <c r="M31" i="75" s="1"/>
  <c r="BJ31" i="75"/>
  <c r="K32" i="75"/>
  <c r="S32" i="75"/>
  <c r="T32" i="75"/>
  <c r="AM32" i="75"/>
  <c r="U32" i="75" s="1"/>
  <c r="AN32" i="75"/>
  <c r="AR32" i="75"/>
  <c r="AS32" i="75"/>
  <c r="AT32" i="75"/>
  <c r="AV32" i="75"/>
  <c r="AW32" i="75"/>
  <c r="AX32" i="75"/>
  <c r="AZ32" i="75"/>
  <c r="BA32" i="75"/>
  <c r="BB32" i="75"/>
  <c r="BD32" i="75"/>
  <c r="BE32" i="75"/>
  <c r="BF32" i="75"/>
  <c r="BH32" i="75"/>
  <c r="BI32" i="75"/>
  <c r="M32" i="75" s="1"/>
  <c r="BJ32" i="75"/>
  <c r="O32" i="75" s="1"/>
  <c r="K33" i="75"/>
  <c r="S33" i="75"/>
  <c r="T33" i="75"/>
  <c r="AM33" i="75"/>
  <c r="U33" i="75" s="1"/>
  <c r="AN33" i="75"/>
  <c r="AR33" i="75"/>
  <c r="AS33" i="75"/>
  <c r="AT33" i="75"/>
  <c r="AV33" i="75"/>
  <c r="AW33" i="75"/>
  <c r="AX33" i="75"/>
  <c r="AZ33" i="75"/>
  <c r="BA33" i="75"/>
  <c r="BB33" i="75"/>
  <c r="BD33" i="75"/>
  <c r="BE33" i="75"/>
  <c r="BF33" i="75"/>
  <c r="BH33" i="75"/>
  <c r="BI33" i="75"/>
  <c r="M33" i="75" s="1"/>
  <c r="BJ33" i="75"/>
  <c r="O33" i="75" s="1"/>
  <c r="K34" i="75"/>
  <c r="S34" i="75"/>
  <c r="T34" i="75"/>
  <c r="AM34" i="75"/>
  <c r="U34" i="75" s="1"/>
  <c r="AN34" i="75"/>
  <c r="AR34" i="75"/>
  <c r="AS34" i="75"/>
  <c r="AT34" i="75"/>
  <c r="AV34" i="75"/>
  <c r="AW34" i="75"/>
  <c r="AX34" i="75"/>
  <c r="AZ34" i="75"/>
  <c r="BA34" i="75"/>
  <c r="BB34" i="75"/>
  <c r="BD34" i="75"/>
  <c r="BE34" i="75"/>
  <c r="BF34" i="75"/>
  <c r="BH34" i="75"/>
  <c r="BI34" i="75"/>
  <c r="M34" i="75" s="1"/>
  <c r="BJ34" i="75"/>
  <c r="O34" i="75" s="1"/>
  <c r="K35" i="75"/>
  <c r="M35" i="75"/>
  <c r="O35" i="75"/>
  <c r="X35" i="75" a="1"/>
  <c r="X35" i="75" s="1"/>
  <c r="Z35" i="75" a="1"/>
  <c r="Z35" i="75" s="1"/>
  <c r="AB35" i="75" a="1"/>
  <c r="AB35" i="75" s="1"/>
  <c r="AC35" i="75" s="1"/>
  <c r="X37" i="75" a="1"/>
  <c r="X37" i="75" s="1"/>
  <c r="Y37" i="75" s="1"/>
  <c r="Z37" i="75" a="1"/>
  <c r="Z37" i="75" s="1"/>
  <c r="AA37" i="75" s="1"/>
  <c r="AB37" i="75" a="1"/>
  <c r="AB37" i="75" s="1"/>
  <c r="AC37" i="75" s="1"/>
  <c r="X38" i="75" a="1"/>
  <c r="X38" i="75" s="1"/>
  <c r="Y38" i="75" s="1"/>
  <c r="Z38" i="75" a="1"/>
  <c r="Z38" i="75" s="1"/>
  <c r="AA38" i="75" s="1"/>
  <c r="AB38" i="75" a="1"/>
  <c r="AB38" i="75" s="1"/>
  <c r="AC38" i="75" s="1"/>
  <c r="AQ33" i="73"/>
  <c r="AP33" i="73"/>
  <c r="AQ32" i="73"/>
  <c r="AP32" i="73"/>
  <c r="AQ31" i="73"/>
  <c r="AP31" i="73"/>
  <c r="AQ30" i="73"/>
  <c r="AP30" i="73"/>
  <c r="AQ29" i="73"/>
  <c r="AP29" i="73"/>
  <c r="AQ28" i="73"/>
  <c r="AP28" i="73"/>
  <c r="AQ27" i="73"/>
  <c r="AP27" i="73"/>
  <c r="AQ26" i="73"/>
  <c r="AP26" i="73"/>
  <c r="AQ25" i="73"/>
  <c r="AP25" i="73"/>
  <c r="AQ24" i="73"/>
  <c r="AP24" i="73"/>
  <c r="AQ23" i="73"/>
  <c r="AP23" i="73"/>
  <c r="AQ22" i="73"/>
  <c r="AP22" i="73"/>
  <c r="AQ21" i="73"/>
  <c r="AP21" i="73"/>
  <c r="AQ20" i="73"/>
  <c r="AP20" i="73"/>
  <c r="AQ19" i="73"/>
  <c r="AP19" i="73"/>
  <c r="AQ18" i="73"/>
  <c r="AP18" i="73"/>
  <c r="AQ17" i="73"/>
  <c r="AP17" i="73"/>
  <c r="AQ16" i="73"/>
  <c r="AP16" i="73"/>
  <c r="AQ15" i="73"/>
  <c r="AP15" i="73"/>
  <c r="AQ14" i="73"/>
  <c r="AP14" i="73"/>
  <c r="AQ13" i="73"/>
  <c r="AP13" i="73"/>
  <c r="AQ12" i="73"/>
  <c r="AP12" i="73"/>
  <c r="AQ11" i="73"/>
  <c r="AP11" i="73"/>
  <c r="AQ10" i="73"/>
  <c r="AP10" i="73"/>
  <c r="AQ9" i="73"/>
  <c r="AP9" i="73"/>
  <c r="AY33" i="73"/>
  <c r="AW33" i="73"/>
  <c r="AX33" i="73" s="1"/>
  <c r="AU33" i="73"/>
  <c r="AT33" i="73"/>
  <c r="AY32" i="73"/>
  <c r="AW32" i="73"/>
  <c r="AX32" i="73" s="1"/>
  <c r="AU32" i="73"/>
  <c r="AT32" i="73"/>
  <c r="AY31" i="73"/>
  <c r="AW31" i="73"/>
  <c r="AX31" i="73" s="1"/>
  <c r="AU31" i="73"/>
  <c r="AT31" i="73"/>
  <c r="AY30" i="73"/>
  <c r="AW30" i="73"/>
  <c r="AX30" i="73" s="1"/>
  <c r="AU30" i="73"/>
  <c r="AT30" i="73"/>
  <c r="AY29" i="73"/>
  <c r="AW29" i="73"/>
  <c r="AX29" i="73" s="1"/>
  <c r="AU29" i="73"/>
  <c r="AT29" i="73"/>
  <c r="AY28" i="73"/>
  <c r="AW28" i="73"/>
  <c r="AX28" i="73" s="1"/>
  <c r="AU28" i="73"/>
  <c r="AT28" i="73"/>
  <c r="AY27" i="73"/>
  <c r="AW27" i="73"/>
  <c r="AX27" i="73" s="1"/>
  <c r="AU27" i="73"/>
  <c r="AT27" i="73"/>
  <c r="AY26" i="73"/>
  <c r="AW26" i="73"/>
  <c r="AX26" i="73" s="1"/>
  <c r="AU26" i="73"/>
  <c r="AT26" i="73"/>
  <c r="AY25" i="73"/>
  <c r="AW25" i="73"/>
  <c r="AX25" i="73" s="1"/>
  <c r="AU25" i="73"/>
  <c r="AT25" i="73"/>
  <c r="AY24" i="73"/>
  <c r="AW24" i="73"/>
  <c r="AX24" i="73" s="1"/>
  <c r="AU24" i="73"/>
  <c r="AT24" i="73"/>
  <c r="AY23" i="73"/>
  <c r="AW23" i="73"/>
  <c r="AX23" i="73" s="1"/>
  <c r="AU23" i="73"/>
  <c r="AT23" i="73"/>
  <c r="AY22" i="73"/>
  <c r="AW22" i="73"/>
  <c r="AX22" i="73" s="1"/>
  <c r="AU22" i="73"/>
  <c r="AT22" i="73"/>
  <c r="AY21" i="73"/>
  <c r="AW21" i="73"/>
  <c r="AX21" i="73" s="1"/>
  <c r="AU21" i="73"/>
  <c r="AT21" i="73"/>
  <c r="AY20" i="73"/>
  <c r="AW20" i="73"/>
  <c r="AX20" i="73" s="1"/>
  <c r="AU20" i="73"/>
  <c r="AT20" i="73"/>
  <c r="AY19" i="73"/>
  <c r="AW19" i="73"/>
  <c r="AX19" i="73" s="1"/>
  <c r="AU19" i="73"/>
  <c r="AT19" i="73"/>
  <c r="AY18" i="73"/>
  <c r="AW18" i="73"/>
  <c r="AX18" i="73" s="1"/>
  <c r="AU18" i="73"/>
  <c r="AT18" i="73"/>
  <c r="AY17" i="73"/>
  <c r="AW17" i="73"/>
  <c r="AX17" i="73" s="1"/>
  <c r="AU17" i="73"/>
  <c r="AT17" i="73"/>
  <c r="AY16" i="73"/>
  <c r="AW16" i="73"/>
  <c r="AX16" i="73" s="1"/>
  <c r="AU16" i="73"/>
  <c r="AT16" i="73"/>
  <c r="AY15" i="73"/>
  <c r="AW15" i="73"/>
  <c r="AX15" i="73" s="1"/>
  <c r="AU15" i="73"/>
  <c r="AT15" i="73"/>
  <c r="AY14" i="73"/>
  <c r="AW14" i="73"/>
  <c r="AX14" i="73" s="1"/>
  <c r="AU14" i="73"/>
  <c r="AT14" i="73"/>
  <c r="AY13" i="73"/>
  <c r="AW13" i="73"/>
  <c r="AX13" i="73" s="1"/>
  <c r="AU13" i="73"/>
  <c r="AT13" i="73"/>
  <c r="AY12" i="73"/>
  <c r="AW12" i="73"/>
  <c r="AX12" i="73" s="1"/>
  <c r="AU12" i="73"/>
  <c r="AT12" i="73"/>
  <c r="AY11" i="73"/>
  <c r="AW11" i="73"/>
  <c r="AX11" i="73" s="1"/>
  <c r="AU11" i="73"/>
  <c r="AT11" i="73"/>
  <c r="AY10" i="73"/>
  <c r="AW10" i="73"/>
  <c r="AX10" i="73" s="1"/>
  <c r="AU10" i="73"/>
  <c r="AT10" i="73"/>
  <c r="AT9" i="73"/>
  <c r="AW9" i="73"/>
  <c r="AX9" i="73" s="1"/>
  <c r="AY9" i="73"/>
  <c r="AV37" i="73" l="1"/>
  <c r="AV26" i="73"/>
  <c r="U19" i="80"/>
  <c r="AV18" i="80"/>
  <c r="U17" i="80"/>
  <c r="U25" i="80"/>
  <c r="U24" i="80"/>
  <c r="U32" i="80"/>
  <c r="U30" i="80"/>
  <c r="AR30" i="80"/>
  <c r="BE30" i="80" s="1"/>
  <c r="AR26" i="80"/>
  <c r="BN26" i="80" s="1"/>
  <c r="U26" i="80"/>
  <c r="AV24" i="80"/>
  <c r="AR23" i="80"/>
  <c r="BI23" i="80" s="1"/>
  <c r="U13" i="80"/>
  <c r="AV12" i="80"/>
  <c r="U11" i="80"/>
  <c r="BD9" i="75"/>
  <c r="AO15" i="76"/>
  <c r="BH10" i="75"/>
  <c r="K10" i="75" s="1"/>
  <c r="X3" i="75" s="1" a="1"/>
  <c r="X3" i="75" s="1"/>
  <c r="Y3" i="75" s="1"/>
  <c r="AO10" i="75"/>
  <c r="AR13" i="80"/>
  <c r="U12" i="80"/>
  <c r="AV10" i="80"/>
  <c r="U10" i="80"/>
  <c r="U9" i="80"/>
  <c r="U13" i="75"/>
  <c r="U12" i="75"/>
  <c r="BI12" i="75"/>
  <c r="M12" i="75" s="1"/>
  <c r="AO12" i="75"/>
  <c r="BD11" i="75"/>
  <c r="BH11" i="75"/>
  <c r="K11" i="75" s="1"/>
  <c r="BI11" i="75"/>
  <c r="M11" i="75" s="1"/>
  <c r="U11" i="75"/>
  <c r="BJ10" i="75"/>
  <c r="O10" i="75" s="1"/>
  <c r="AB3" i="75" s="1" a="1"/>
  <c r="AB3" i="75" s="1"/>
  <c r="AC3" i="75" s="1"/>
  <c r="U10" i="75"/>
  <c r="BJ9" i="75"/>
  <c r="O9" i="75" s="1"/>
  <c r="AB26" i="75" s="1" a="1"/>
  <c r="AB26" i="75" s="1"/>
  <c r="AC26" i="75" s="1"/>
  <c r="BH9" i="75"/>
  <c r="K9" i="75" s="1"/>
  <c r="AO9" i="75"/>
  <c r="AO12" i="76"/>
  <c r="BF14" i="76"/>
  <c r="BH14" i="76"/>
  <c r="K14" i="76" s="1"/>
  <c r="BJ14" i="76"/>
  <c r="O14" i="76" s="1"/>
  <c r="BD14" i="76"/>
  <c r="BD11" i="76"/>
  <c r="BH11" i="76"/>
  <c r="K11" i="76" s="1"/>
  <c r="AR31" i="80"/>
  <c r="BC31" i="80" s="1"/>
  <c r="AV33" i="80"/>
  <c r="AV25" i="80"/>
  <c r="AR20" i="80"/>
  <c r="BK20" i="80" s="1"/>
  <c r="AV16" i="80"/>
  <c r="AR19" i="80"/>
  <c r="BI19" i="80" s="1"/>
  <c r="AV19" i="80"/>
  <c r="AR11" i="80"/>
  <c r="BF11" i="80" s="1"/>
  <c r="Y24" i="73"/>
  <c r="X32" i="73" a="1"/>
  <c r="X32" i="73" s="1"/>
  <c r="Y32" i="73" s="1"/>
  <c r="AA6" i="73"/>
  <c r="AF6" i="73" a="1"/>
  <c r="AF6" i="73" s="1"/>
  <c r="AG6" i="73" s="1"/>
  <c r="AH6" i="73" a="1"/>
  <c r="AH6" i="73" s="1"/>
  <c r="AI6" i="73" s="1"/>
  <c r="AC6" i="73"/>
  <c r="Y3" i="73"/>
  <c r="AD3" i="73" a="1"/>
  <c r="AD3" i="73" s="1"/>
  <c r="AE3" i="73" s="1"/>
  <c r="X21" i="73" a="1"/>
  <c r="X21" i="73" s="1"/>
  <c r="Y21" i="73" s="1"/>
  <c r="AD11" i="73" a="1"/>
  <c r="AD11" i="73" s="1"/>
  <c r="AE11" i="73" s="1"/>
  <c r="Y11" i="73"/>
  <c r="AA3" i="73"/>
  <c r="AF3" i="73" a="1"/>
  <c r="AF3" i="73" s="1"/>
  <c r="AG3" i="73" s="1"/>
  <c r="Z21" i="73" a="1"/>
  <c r="Z21" i="73" s="1"/>
  <c r="AA21" i="73" s="1"/>
  <c r="AA11" i="73"/>
  <c r="AF11" i="73" a="1"/>
  <c r="AF11" i="73" s="1"/>
  <c r="AG11" i="73" s="1"/>
  <c r="AH3" i="73" a="1"/>
  <c r="AH3" i="73" s="1"/>
  <c r="AB21" i="73" a="1"/>
  <c r="AB21" i="73" s="1"/>
  <c r="AC21" i="73" s="1"/>
  <c r="AC3" i="73"/>
  <c r="AC11" i="73"/>
  <c r="AH11" i="73" a="1"/>
  <c r="AH11" i="73" s="1"/>
  <c r="AI11" i="73" s="1"/>
  <c r="Y6" i="73"/>
  <c r="AD6" i="73" a="1"/>
  <c r="AD6" i="73" s="1"/>
  <c r="AE6" i="73" s="1"/>
  <c r="Y16" i="73"/>
  <c r="AD16" i="73" a="1"/>
  <c r="AD16" i="73" s="1"/>
  <c r="AE16" i="73" s="1"/>
  <c r="AA16" i="73"/>
  <c r="AF16" i="73" a="1"/>
  <c r="AF16" i="73" s="1"/>
  <c r="AG16" i="73" s="1"/>
  <c r="AA24" i="73"/>
  <c r="Z32" i="73" a="1"/>
  <c r="Z32" i="73" s="1"/>
  <c r="AA32" i="73" s="1"/>
  <c r="AC24" i="73"/>
  <c r="AB32" i="73" a="1"/>
  <c r="AB32" i="73" s="1"/>
  <c r="AC32" i="73" s="1"/>
  <c r="AH16" i="73" a="1"/>
  <c r="AH16" i="73" s="1"/>
  <c r="AI16" i="73" s="1"/>
  <c r="AC16" i="73"/>
  <c r="AV36" i="73"/>
  <c r="AV34" i="73"/>
  <c r="BO33" i="80"/>
  <c r="AR34" i="80"/>
  <c r="BK34" i="80" s="1"/>
  <c r="AV30" i="80"/>
  <c r="AV31" i="80"/>
  <c r="AR25" i="80"/>
  <c r="BE25" i="80" s="1"/>
  <c r="AR27" i="80"/>
  <c r="BM27" i="80" s="1"/>
  <c r="AV23" i="80"/>
  <c r="AV27" i="80"/>
  <c r="BI24" i="80"/>
  <c r="AR16" i="80"/>
  <c r="BC16" i="80" s="1"/>
  <c r="BK19" i="80"/>
  <c r="AV20" i="80"/>
  <c r="AV32" i="80"/>
  <c r="AR10" i="80"/>
  <c r="AV26" i="80"/>
  <c r="BA33" i="80"/>
  <c r="AV17" i="80"/>
  <c r="BI33" i="80"/>
  <c r="BK33" i="80"/>
  <c r="BM33" i="80"/>
  <c r="AV13" i="80"/>
  <c r="BN33" i="80"/>
  <c r="AR18" i="80"/>
  <c r="BF18" i="80" s="1"/>
  <c r="AV9" i="80"/>
  <c r="AV11" i="80"/>
  <c r="AR12" i="80"/>
  <c r="BG12" i="80" s="1"/>
  <c r="AR9" i="80"/>
  <c r="BM9" i="80" s="1"/>
  <c r="BO23" i="80"/>
  <c r="BN23" i="80"/>
  <c r="BM23" i="80"/>
  <c r="BK23" i="80"/>
  <c r="BG23" i="80"/>
  <c r="BM26" i="80"/>
  <c r="AR17" i="80"/>
  <c r="AF6" i="80" a="1"/>
  <c r="AF6" i="80" s="1"/>
  <c r="AG6" i="80" s="1"/>
  <c r="BG24" i="80"/>
  <c r="BF24" i="80"/>
  <c r="BE24" i="80"/>
  <c r="BC24" i="80"/>
  <c r="BB24" i="80"/>
  <c r="BA24" i="80"/>
  <c r="BO24" i="80"/>
  <c r="BN24" i="80"/>
  <c r="BM24" i="80"/>
  <c r="BK24" i="80"/>
  <c r="BJ24" i="80"/>
  <c r="BM32" i="80"/>
  <c r="BK32" i="80"/>
  <c r="BJ32" i="80"/>
  <c r="BI32" i="80"/>
  <c r="BG32" i="80"/>
  <c r="BF32" i="80"/>
  <c r="BE32" i="80"/>
  <c r="BC32" i="80"/>
  <c r="BB32" i="80"/>
  <c r="BA32" i="80"/>
  <c r="BQ32" i="80" s="1"/>
  <c r="BO32" i="80"/>
  <c r="X32" i="80" a="1"/>
  <c r="X32" i="80" s="1"/>
  <c r="Y32" i="80" s="1"/>
  <c r="BM19" i="80"/>
  <c r="BB33" i="80"/>
  <c r="BC33" i="80"/>
  <c r="BE33" i="80"/>
  <c r="BF33" i="80"/>
  <c r="BR33" i="80" s="1"/>
  <c r="BG33" i="80"/>
  <c r="BS33" i="80" s="1"/>
  <c r="BJ33" i="80"/>
  <c r="Y4" i="80"/>
  <c r="X39" i="80" a="1"/>
  <c r="X39" i="80" s="1"/>
  <c r="Y39" i="80" s="1"/>
  <c r="Y35" i="80"/>
  <c r="AA11" i="80"/>
  <c r="AF11" i="80" a="1"/>
  <c r="AF11" i="80" s="1"/>
  <c r="AG11" i="80" s="1"/>
  <c r="Y24" i="80"/>
  <c r="Z39" i="80" a="1"/>
  <c r="Z39" i="80" s="1"/>
  <c r="AA39" i="80" s="1"/>
  <c r="AA35" i="80"/>
  <c r="AD11" i="80" a="1"/>
  <c r="AD11" i="80" s="1"/>
  <c r="AE11" i="80" s="1"/>
  <c r="Y11" i="80"/>
  <c r="Z32" i="80" a="1"/>
  <c r="Z32" i="80" s="1"/>
  <c r="AA32" i="80" s="1"/>
  <c r="AA24" i="80"/>
  <c r="AB39" i="80" a="1"/>
  <c r="AB39" i="80" s="1"/>
  <c r="AC39" i="80" s="1"/>
  <c r="AC35" i="80"/>
  <c r="AB32" i="80" a="1"/>
  <c r="AB32" i="80" s="1"/>
  <c r="AC32" i="80" s="1"/>
  <c r="AC24" i="80"/>
  <c r="AA6" i="80"/>
  <c r="AD16" i="80" a="1"/>
  <c r="AD16" i="80" s="1"/>
  <c r="AE16" i="80" s="1"/>
  <c r="Y16" i="80"/>
  <c r="AH6" i="80" a="1"/>
  <c r="AH6" i="80" s="1"/>
  <c r="AI6" i="80" s="1"/>
  <c r="AC6" i="80"/>
  <c r="AH11" i="80" a="1"/>
  <c r="AH11" i="80" s="1"/>
  <c r="AI11" i="80" s="1"/>
  <c r="AD6" i="80" a="1"/>
  <c r="AD6" i="80" s="1"/>
  <c r="AE6" i="80" s="1"/>
  <c r="AA16" i="80"/>
  <c r="AF16" i="80" a="1"/>
  <c r="AF16" i="80" s="1"/>
  <c r="AG16" i="80" s="1"/>
  <c r="AH16" i="80" a="1"/>
  <c r="AH16" i="80" s="1"/>
  <c r="AI16" i="80" s="1"/>
  <c r="BH12" i="76"/>
  <c r="K12" i="76" s="1"/>
  <c r="AV14" i="73"/>
  <c r="AV12" i="73"/>
  <c r="AV38" i="73"/>
  <c r="AR37" i="73"/>
  <c r="AR38" i="73"/>
  <c r="AR36" i="73"/>
  <c r="AV32" i="73"/>
  <c r="AR25" i="73"/>
  <c r="AR31" i="73"/>
  <c r="AR35" i="73"/>
  <c r="U36" i="73"/>
  <c r="U34" i="73"/>
  <c r="AV35" i="73"/>
  <c r="AR34" i="73"/>
  <c r="U35" i="73"/>
  <c r="U37" i="73"/>
  <c r="U38" i="73"/>
  <c r="AR18" i="73"/>
  <c r="AR30" i="73"/>
  <c r="AR9" i="73"/>
  <c r="AR15" i="73"/>
  <c r="AR23" i="73"/>
  <c r="AR29" i="73"/>
  <c r="AR20" i="73"/>
  <c r="AR32" i="73"/>
  <c r="AR27" i="73"/>
  <c r="AR26" i="73"/>
  <c r="AR24" i="73"/>
  <c r="AV20" i="73"/>
  <c r="AR17" i="73"/>
  <c r="Z36" i="75" a="1"/>
  <c r="Z36" i="75" s="1"/>
  <c r="AA36" i="75" s="1"/>
  <c r="AB36" i="75" a="1"/>
  <c r="AB36" i="75" s="1"/>
  <c r="AC36" i="75" s="1"/>
  <c r="X36" i="75" a="1"/>
  <c r="X36" i="75" s="1"/>
  <c r="Y36" i="75" s="1"/>
  <c r="U9" i="75"/>
  <c r="AO19" i="76"/>
  <c r="AO11" i="76"/>
  <c r="U23" i="76"/>
  <c r="U12" i="76"/>
  <c r="U14" i="76"/>
  <c r="AO26" i="76"/>
  <c r="AO22" i="76"/>
  <c r="U21" i="76"/>
  <c r="AO17" i="76"/>
  <c r="AO31" i="76"/>
  <c r="AV15" i="73"/>
  <c r="AR13" i="73"/>
  <c r="AR21" i="73"/>
  <c r="AR19" i="73"/>
  <c r="AV31" i="73"/>
  <c r="AR12" i="73"/>
  <c r="BD13" i="76"/>
  <c r="AB3" i="76" a="1"/>
  <c r="AB3" i="76" s="1"/>
  <c r="AH3" i="76" s="1" a="1"/>
  <c r="AH3" i="76" s="1"/>
  <c r="BH30" i="76"/>
  <c r="K30" i="76" s="1"/>
  <c r="BJ30" i="76"/>
  <c r="O30" i="76" s="1"/>
  <c r="AB17" i="76" s="1" a="1"/>
  <c r="AB17" i="76" s="1"/>
  <c r="AC17" i="76" s="1"/>
  <c r="U30" i="76"/>
  <c r="AR16" i="73"/>
  <c r="AR10" i="73"/>
  <c r="BJ11" i="76"/>
  <c r="O11" i="76" s="1"/>
  <c r="AB6" i="76" s="1" a="1"/>
  <c r="AB6" i="76" s="1"/>
  <c r="X3" i="76" a="1"/>
  <c r="X3" i="76" s="1"/>
  <c r="BD12" i="76"/>
  <c r="BF12" i="76" s="1"/>
  <c r="BJ12" i="76" s="1"/>
  <c r="O12" i="76" s="1"/>
  <c r="AD11" i="76" a="1"/>
  <c r="AD11" i="76" s="1"/>
  <c r="AE11" i="76" s="1"/>
  <c r="X32" i="76" a="1"/>
  <c r="X32" i="76" s="1"/>
  <c r="Y32" i="76" s="1"/>
  <c r="X39" i="76" a="1"/>
  <c r="X39" i="76" s="1"/>
  <c r="Y39" i="76" s="1"/>
  <c r="AF11" i="76" a="1"/>
  <c r="AF11" i="76" s="1"/>
  <c r="AG11" i="76" s="1"/>
  <c r="Z39" i="76" a="1"/>
  <c r="Z39" i="76" s="1"/>
  <c r="AA39" i="76" s="1"/>
  <c r="AB32" i="76" a="1"/>
  <c r="AB32" i="76" s="1"/>
  <c r="AC32" i="76" s="1"/>
  <c r="AB39" i="76" a="1"/>
  <c r="AB39" i="76" s="1"/>
  <c r="AC39" i="76" s="1"/>
  <c r="AH11" i="76" a="1"/>
  <c r="AH11" i="76" s="1"/>
  <c r="AI11" i="76" s="1"/>
  <c r="U11" i="76"/>
  <c r="Z32" i="76" a="1"/>
  <c r="Z32" i="76" s="1"/>
  <c r="AA32" i="76" s="1"/>
  <c r="AR11" i="73"/>
  <c r="AF6" i="75" a="1"/>
  <c r="AF6" i="75" s="1"/>
  <c r="AG6" i="75" s="1"/>
  <c r="AA6" i="75"/>
  <c r="AO13" i="76"/>
  <c r="U13" i="76"/>
  <c r="AO14" i="76"/>
  <c r="U26" i="76"/>
  <c r="AO35" i="76"/>
  <c r="U35" i="76"/>
  <c r="AO29" i="76"/>
  <c r="U29" i="76"/>
  <c r="AO25" i="76"/>
  <c r="U25" i="76"/>
  <c r="AO10" i="76"/>
  <c r="U10" i="76"/>
  <c r="AO20" i="76"/>
  <c r="U20" i="76"/>
  <c r="U16" i="76"/>
  <c r="AO16" i="76"/>
  <c r="U15" i="76"/>
  <c r="U18" i="76"/>
  <c r="U27" i="76"/>
  <c r="U31" i="76"/>
  <c r="U37" i="76"/>
  <c r="AC24" i="75"/>
  <c r="AA16" i="75"/>
  <c r="AF16" i="75" a="1"/>
  <c r="AF16" i="75" s="1"/>
  <c r="AG16" i="75" s="1"/>
  <c r="AC4" i="75"/>
  <c r="AA25" i="75"/>
  <c r="AD16" i="75" a="1"/>
  <c r="AD16" i="75" s="1"/>
  <c r="AE16" i="75" s="1"/>
  <c r="Y16" i="75"/>
  <c r="AH11" i="75" a="1"/>
  <c r="AH11" i="75" s="1"/>
  <c r="AI11" i="75" s="1"/>
  <c r="AC11" i="75"/>
  <c r="AF11" i="75" a="1"/>
  <c r="AF11" i="75" s="1"/>
  <c r="AG11" i="75" s="1"/>
  <c r="Y11" i="75"/>
  <c r="AD11" i="75" a="1"/>
  <c r="AD11" i="75" s="1"/>
  <c r="AE11" i="75" s="1"/>
  <c r="Y24" i="75"/>
  <c r="AA35" i="75"/>
  <c r="Y35" i="75"/>
  <c r="AD6" i="75" a="1"/>
  <c r="AD6" i="75" s="1"/>
  <c r="AE6" i="75" s="1"/>
  <c r="Y7" i="75"/>
  <c r="AH16" i="75" a="1"/>
  <c r="AH16" i="75" s="1"/>
  <c r="AI16" i="75" s="1"/>
  <c r="AH6" i="75" a="1"/>
  <c r="AH6" i="75" s="1"/>
  <c r="AI6" i="75" s="1"/>
  <c r="AC6" i="75"/>
  <c r="AO30" i="75"/>
  <c r="AO25" i="75"/>
  <c r="AO19" i="75"/>
  <c r="AO11" i="75"/>
  <c r="AO34" i="75"/>
  <c r="AO33" i="75"/>
  <c r="AO32" i="75"/>
  <c r="AO27" i="75"/>
  <c r="AO24" i="75"/>
  <c r="AO18" i="75"/>
  <c r="AV18" i="73"/>
  <c r="AV24" i="73"/>
  <c r="AV30" i="73"/>
  <c r="AR22" i="73"/>
  <c r="AV33" i="73"/>
  <c r="AV10" i="73"/>
  <c r="AR28" i="73"/>
  <c r="AR33" i="73"/>
  <c r="AV16" i="73"/>
  <c r="AV22" i="73"/>
  <c r="AV28" i="73"/>
  <c r="AR14" i="73"/>
  <c r="AV11" i="73"/>
  <c r="AV13" i="73"/>
  <c r="AV17" i="73"/>
  <c r="AV19" i="73"/>
  <c r="AV21" i="73"/>
  <c r="AV23" i="73"/>
  <c r="AV25" i="73"/>
  <c r="AV27" i="73"/>
  <c r="AV29" i="73"/>
  <c r="T32" i="73"/>
  <c r="S32" i="73"/>
  <c r="T31" i="73"/>
  <c r="S31" i="73"/>
  <c r="T30" i="73"/>
  <c r="S30" i="73"/>
  <c r="T29" i="73"/>
  <c r="S29" i="73"/>
  <c r="T28" i="73"/>
  <c r="S28" i="73"/>
  <c r="T27" i="73"/>
  <c r="S27" i="73"/>
  <c r="T26" i="73"/>
  <c r="S26" i="73"/>
  <c r="T25" i="73"/>
  <c r="S25" i="73"/>
  <c r="T24" i="73"/>
  <c r="S24" i="73"/>
  <c r="T23" i="73"/>
  <c r="S23" i="73"/>
  <c r="T22" i="73"/>
  <c r="S22" i="73"/>
  <c r="T21" i="73"/>
  <c r="S21" i="73"/>
  <c r="T20" i="73"/>
  <c r="S20" i="73"/>
  <c r="T19" i="73"/>
  <c r="S19" i="73"/>
  <c r="T18" i="73"/>
  <c r="S18" i="73"/>
  <c r="T17" i="73"/>
  <c r="S17" i="73"/>
  <c r="T16" i="73"/>
  <c r="S16" i="73"/>
  <c r="T15" i="73"/>
  <c r="S15" i="73"/>
  <c r="T14" i="73"/>
  <c r="S14" i="73"/>
  <c r="T13" i="73"/>
  <c r="S13" i="73"/>
  <c r="T12" i="73"/>
  <c r="S12" i="73"/>
  <c r="T11" i="73"/>
  <c r="S11" i="73"/>
  <c r="T10" i="73"/>
  <c r="S10" i="73"/>
  <c r="AU9" i="73"/>
  <c r="AV9" i="73" s="1"/>
  <c r="T9" i="73"/>
  <c r="S9" i="73"/>
  <c r="BK31" i="80" l="1"/>
  <c r="BN31" i="80"/>
  <c r="BI30" i="80"/>
  <c r="BO31" i="80"/>
  <c r="BK30" i="80"/>
  <c r="BN30" i="80"/>
  <c r="BE31" i="80"/>
  <c r="BO30" i="80"/>
  <c r="BF31" i="80"/>
  <c r="BA30" i="80"/>
  <c r="BG31" i="80"/>
  <c r="BV31" i="80" s="1"/>
  <c r="BM30" i="80"/>
  <c r="BS31" i="80"/>
  <c r="BB30" i="80"/>
  <c r="BR30" i="80" s="1"/>
  <c r="BI31" i="80"/>
  <c r="BJ30" i="80"/>
  <c r="BA31" i="80"/>
  <c r="BB31" i="80"/>
  <c r="BR31" i="80" s="1"/>
  <c r="BF30" i="80"/>
  <c r="BI26" i="80"/>
  <c r="BJ26" i="80"/>
  <c r="BF23" i="80"/>
  <c r="BK26" i="80"/>
  <c r="BJ23" i="80"/>
  <c r="BE19" i="80"/>
  <c r="BC19" i="80"/>
  <c r="BO19" i="80"/>
  <c r="BB19" i="80"/>
  <c r="BO26" i="80"/>
  <c r="BE26" i="80"/>
  <c r="BA26" i="80"/>
  <c r="BB26" i="80"/>
  <c r="BC26" i="80"/>
  <c r="BV26" i="80" s="1"/>
  <c r="BF26" i="80"/>
  <c r="BG26" i="80"/>
  <c r="BS26" i="80" s="1"/>
  <c r="BC25" i="80"/>
  <c r="BM18" i="80"/>
  <c r="BN18" i="80"/>
  <c r="BA13" i="80"/>
  <c r="BC10" i="80"/>
  <c r="BS24" i="80"/>
  <c r="BX24" i="80" s="1"/>
  <c r="BQ24" i="80"/>
  <c r="BR23" i="80"/>
  <c r="BA23" i="80"/>
  <c r="BE23" i="80"/>
  <c r="BB23" i="80"/>
  <c r="BC23" i="80"/>
  <c r="BJ34" i="80"/>
  <c r="BQ33" i="80"/>
  <c r="BV33" i="80"/>
  <c r="BW33" i="80" s="1"/>
  <c r="BX33" i="80" s="1"/>
  <c r="BR32" i="80"/>
  <c r="BS32" i="80"/>
  <c r="BQ31" i="80"/>
  <c r="BQ30" i="80"/>
  <c r="BG30" i="80"/>
  <c r="BC30" i="80"/>
  <c r="BM25" i="80"/>
  <c r="BR24" i="80"/>
  <c r="BV24" i="80"/>
  <c r="BW24" i="80" s="1"/>
  <c r="BC20" i="80"/>
  <c r="BE20" i="80"/>
  <c r="BF20" i="80"/>
  <c r="BM20" i="80"/>
  <c r="BO20" i="80"/>
  <c r="BA20" i="80"/>
  <c r="BQ20" i="80"/>
  <c r="BN20" i="80"/>
  <c r="BB20" i="80"/>
  <c r="BF19" i="80"/>
  <c r="BR19" i="80" s="1"/>
  <c r="BN19" i="80"/>
  <c r="BG19" i="80"/>
  <c r="BJ19" i="80"/>
  <c r="BO13" i="80"/>
  <c r="BK13" i="80"/>
  <c r="BF13" i="80"/>
  <c r="BR13" i="80" s="1"/>
  <c r="BE13" i="80"/>
  <c r="BQ13" i="80" s="1"/>
  <c r="X26" i="75" a="1"/>
  <c r="X26" i="75" s="1"/>
  <c r="Y26" i="75" s="1"/>
  <c r="BI9" i="75"/>
  <c r="M9" i="75" s="1"/>
  <c r="Z26" i="75" s="1" a="1"/>
  <c r="Z26" i="75" s="1"/>
  <c r="AB32" i="75" a="1"/>
  <c r="AB32" i="75" s="1"/>
  <c r="AC32" i="75" s="1"/>
  <c r="BI10" i="75"/>
  <c r="M10" i="75" s="1"/>
  <c r="Z3" i="75" s="1" a="1"/>
  <c r="Z3" i="75" s="1"/>
  <c r="AD3" i="75" s="1" a="1"/>
  <c r="AD3" i="75" s="1"/>
  <c r="AE3" i="75" s="1"/>
  <c r="BM11" i="80"/>
  <c r="BC13" i="80"/>
  <c r="BN13" i="80"/>
  <c r="BJ13" i="80"/>
  <c r="BI13" i="80"/>
  <c r="BB13" i="80"/>
  <c r="BG13" i="80"/>
  <c r="BM13" i="80"/>
  <c r="BF12" i="80"/>
  <c r="BE12" i="80"/>
  <c r="BI11" i="80"/>
  <c r="BA11" i="80"/>
  <c r="BJ11" i="80"/>
  <c r="BO11" i="80"/>
  <c r="BC11" i="80"/>
  <c r="BE11" i="80"/>
  <c r="BG11" i="80"/>
  <c r="BS11" i="80" s="1"/>
  <c r="BN11" i="80"/>
  <c r="BB11" i="80"/>
  <c r="BR11" i="80" s="1"/>
  <c r="BK11" i="80"/>
  <c r="BF10" i="80"/>
  <c r="BI10" i="80"/>
  <c r="BN10" i="80"/>
  <c r="BM10" i="80"/>
  <c r="BE10" i="80"/>
  <c r="BA10" i="80"/>
  <c r="BG10" i="80"/>
  <c r="AH3" i="75" a="1"/>
  <c r="AH3" i="75" s="1"/>
  <c r="AH21" i="75" s="1" a="1"/>
  <c r="AH21" i="75" s="1"/>
  <c r="AI21" i="75" s="1"/>
  <c r="K14" i="75"/>
  <c r="AB21" i="75" a="1"/>
  <c r="AB21" i="75" s="1"/>
  <c r="AC21" i="75" s="1"/>
  <c r="M14" i="75"/>
  <c r="O14" i="75"/>
  <c r="O37" i="75" s="1" a="1"/>
  <c r="O37" i="75" s="1"/>
  <c r="BI14" i="76"/>
  <c r="M14" i="76" s="1"/>
  <c r="AC3" i="76"/>
  <c r="BG34" i="80"/>
  <c r="BS34" i="80" s="1"/>
  <c r="BJ31" i="80"/>
  <c r="BN34" i="80"/>
  <c r="BE34" i="80"/>
  <c r="BM31" i="80"/>
  <c r="BO34" i="80"/>
  <c r="BA34" i="80"/>
  <c r="BB34" i="80"/>
  <c r="BC34" i="80"/>
  <c r="BI34" i="80"/>
  <c r="BM34" i="80"/>
  <c r="BI25" i="80"/>
  <c r="BB25" i="80"/>
  <c r="BR25" i="80" s="1"/>
  <c r="BM16" i="80"/>
  <c r="BG20" i="80"/>
  <c r="BV20" i="80" s="1"/>
  <c r="BB18" i="80"/>
  <c r="BR18" i="80" s="1"/>
  <c r="BA16" i="80"/>
  <c r="BB16" i="80"/>
  <c r="BA19" i="80"/>
  <c r="BQ19" i="80" s="1"/>
  <c r="BI20" i="80"/>
  <c r="BE18" i="80"/>
  <c r="BK16" i="80"/>
  <c r="BJ20" i="80"/>
  <c r="BE16" i="80"/>
  <c r="BQ16" i="80" s="1"/>
  <c r="BJ9" i="80"/>
  <c r="BJ12" i="80"/>
  <c r="BJ10" i="80"/>
  <c r="BK12" i="80"/>
  <c r="BK10" i="80"/>
  <c r="BM12" i="80"/>
  <c r="BO12" i="80"/>
  <c r="BA9" i="80"/>
  <c r="BB10" i="80"/>
  <c r="BO10" i="80"/>
  <c r="BB9" i="80"/>
  <c r="BG9" i="80"/>
  <c r="BE9" i="80"/>
  <c r="BC9" i="80"/>
  <c r="AI3" i="73"/>
  <c r="AD21" i="73" a="1"/>
  <c r="AD21" i="73" s="1"/>
  <c r="AE21" i="73" s="1"/>
  <c r="AH21" i="73" a="1"/>
  <c r="AH21" i="73" s="1"/>
  <c r="AI21" i="73" s="1"/>
  <c r="AF21" i="73" a="1"/>
  <c r="AF21" i="73" s="1"/>
  <c r="AG21" i="73" s="1"/>
  <c r="BV30" i="80"/>
  <c r="BF34" i="80"/>
  <c r="BR34" i="80" s="1"/>
  <c r="BK27" i="80"/>
  <c r="BF25" i="80"/>
  <c r="BN25" i="80"/>
  <c r="BJ25" i="80"/>
  <c r="BA27" i="80"/>
  <c r="BB27" i="80"/>
  <c r="BI27" i="80"/>
  <c r="BJ27" i="80"/>
  <c r="BN27" i="80"/>
  <c r="BO27" i="80"/>
  <c r="BF27" i="80"/>
  <c r="BG25" i="80"/>
  <c r="BG27" i="80"/>
  <c r="BE27" i="80"/>
  <c r="BQ27" i="80" s="1"/>
  <c r="BA25" i="80"/>
  <c r="BQ25" i="80" s="1"/>
  <c r="BO25" i="80"/>
  <c r="BC27" i="80"/>
  <c r="BK25" i="80"/>
  <c r="BF16" i="80"/>
  <c r="BR16" i="80" s="1"/>
  <c r="BG18" i="80"/>
  <c r="BJ18" i="80"/>
  <c r="BN16" i="80"/>
  <c r="BO16" i="80"/>
  <c r="BI16" i="80"/>
  <c r="BG16" i="80"/>
  <c r="BJ16" i="80"/>
  <c r="BI18" i="80"/>
  <c r="BO18" i="80"/>
  <c r="BI9" i="80"/>
  <c r="BA18" i="80"/>
  <c r="BK9" i="80"/>
  <c r="BO9" i="80"/>
  <c r="BC18" i="80"/>
  <c r="BK18" i="80"/>
  <c r="BC12" i="80"/>
  <c r="BN12" i="80"/>
  <c r="BN9" i="80"/>
  <c r="BA12" i="80"/>
  <c r="BQ12" i="80" s="1"/>
  <c r="BI12" i="80"/>
  <c r="BF9" i="80"/>
  <c r="BB12" i="80"/>
  <c r="BV32" i="80"/>
  <c r="BV23" i="80"/>
  <c r="BE17" i="80"/>
  <c r="BC17" i="80"/>
  <c r="BB17" i="80"/>
  <c r="BA17" i="80"/>
  <c r="BO17" i="80"/>
  <c r="BN17" i="80"/>
  <c r="BM17" i="80"/>
  <c r="BK17" i="80"/>
  <c r="BJ17" i="80"/>
  <c r="BI17" i="80"/>
  <c r="BG17" i="80"/>
  <c r="BF17" i="80"/>
  <c r="BJ36" i="73"/>
  <c r="BB29" i="73"/>
  <c r="BM38" i="73"/>
  <c r="BB33" i="73"/>
  <c r="BO37" i="73"/>
  <c r="BA25" i="73"/>
  <c r="BC30" i="73"/>
  <c r="BN18" i="73"/>
  <c r="BK35" i="73"/>
  <c r="BN31" i="73"/>
  <c r="BI12" i="76"/>
  <c r="M12" i="76" s="1"/>
  <c r="Z3" i="76" s="1" a="1"/>
  <c r="Z3" i="76" s="1"/>
  <c r="AA3" i="76" s="1"/>
  <c r="BC9" i="73"/>
  <c r="BM37" i="73"/>
  <c r="BE36" i="73"/>
  <c r="BI36" i="73"/>
  <c r="BN36" i="73"/>
  <c r="BM36" i="73"/>
  <c r="BO36" i="73"/>
  <c r="BB38" i="73"/>
  <c r="BN25" i="73"/>
  <c r="BI25" i="73"/>
  <c r="BO25" i="73"/>
  <c r="BE25" i="73"/>
  <c r="BF37" i="73"/>
  <c r="BJ37" i="73"/>
  <c r="BB37" i="73"/>
  <c r="BO38" i="73"/>
  <c r="BA38" i="73"/>
  <c r="BA36" i="73"/>
  <c r="BB36" i="73"/>
  <c r="BE38" i="73"/>
  <c r="BI38" i="73"/>
  <c r="BJ38" i="73"/>
  <c r="BN38" i="73"/>
  <c r="BK26" i="73"/>
  <c r="BI23" i="73"/>
  <c r="BO35" i="73"/>
  <c r="BG25" i="73"/>
  <c r="BG11" i="73"/>
  <c r="BB12" i="73"/>
  <c r="BA27" i="73"/>
  <c r="BM35" i="73"/>
  <c r="BF38" i="73"/>
  <c r="BA37" i="73"/>
  <c r="BB18" i="73"/>
  <c r="BK25" i="73"/>
  <c r="BN35" i="73"/>
  <c r="BG38" i="73"/>
  <c r="BG37" i="73"/>
  <c r="BK28" i="73"/>
  <c r="BA19" i="73"/>
  <c r="BI37" i="73"/>
  <c r="BK21" i="73"/>
  <c r="BG20" i="73"/>
  <c r="BM25" i="73"/>
  <c r="BJ25" i="73"/>
  <c r="BI22" i="73"/>
  <c r="BM10" i="73"/>
  <c r="BN37" i="73"/>
  <c r="BK18" i="73"/>
  <c r="BJ16" i="73"/>
  <c r="BE35" i="73"/>
  <c r="BK37" i="73"/>
  <c r="BF13" i="73"/>
  <c r="BB35" i="73"/>
  <c r="BO17" i="73"/>
  <c r="BC35" i="73"/>
  <c r="BF25" i="73"/>
  <c r="BB14" i="73"/>
  <c r="BF35" i="73"/>
  <c r="BC38" i="73"/>
  <c r="BC37" i="73"/>
  <c r="BC36" i="73"/>
  <c r="BB25" i="73"/>
  <c r="BM24" i="73"/>
  <c r="BK15" i="73"/>
  <c r="BJ35" i="73"/>
  <c r="BK38" i="73"/>
  <c r="BE37" i="73"/>
  <c r="BO31" i="73"/>
  <c r="BI31" i="73"/>
  <c r="BJ30" i="73"/>
  <c r="BO29" i="73"/>
  <c r="BK33" i="73"/>
  <c r="BC31" i="73"/>
  <c r="BG31" i="73"/>
  <c r="BE31" i="73"/>
  <c r="BB31" i="73"/>
  <c r="BJ31" i="73"/>
  <c r="BK31" i="73"/>
  <c r="BA31" i="73"/>
  <c r="BI29" i="73"/>
  <c r="BI20" i="73"/>
  <c r="BF29" i="73"/>
  <c r="BF36" i="73"/>
  <c r="BA35" i="73"/>
  <c r="BM31" i="73"/>
  <c r="BF31" i="73"/>
  <c r="BA29" i="73"/>
  <c r="BG36" i="73"/>
  <c r="BG35" i="73"/>
  <c r="BM29" i="73"/>
  <c r="BO30" i="73"/>
  <c r="BC25" i="73"/>
  <c r="BK36" i="73"/>
  <c r="BI35" i="73"/>
  <c r="BA13" i="73"/>
  <c r="BN29" i="73"/>
  <c r="BE15" i="73"/>
  <c r="BE26" i="73"/>
  <c r="BC29" i="73"/>
  <c r="BC20" i="73"/>
  <c r="BB20" i="73"/>
  <c r="BG13" i="73"/>
  <c r="BA23" i="73"/>
  <c r="BE30" i="73"/>
  <c r="BB23" i="73"/>
  <c r="BC23" i="73"/>
  <c r="BG29" i="73"/>
  <c r="BK23" i="73"/>
  <c r="BN23" i="73"/>
  <c r="BC17" i="73"/>
  <c r="BE23" i="73"/>
  <c r="BG23" i="73"/>
  <c r="BF26" i="73"/>
  <c r="BM30" i="73"/>
  <c r="BE29" i="73"/>
  <c r="BF17" i="73"/>
  <c r="BM23" i="73"/>
  <c r="BE12" i="73"/>
  <c r="BJ23" i="73"/>
  <c r="BA30" i="73"/>
  <c r="BO23" i="73"/>
  <c r="BI30" i="73"/>
  <c r="BN30" i="73"/>
  <c r="BK30" i="73"/>
  <c r="BO34" i="73"/>
  <c r="BN34" i="73"/>
  <c r="BM34" i="73"/>
  <c r="BK34" i="73"/>
  <c r="BE34" i="73"/>
  <c r="BJ34" i="73"/>
  <c r="BI34" i="73"/>
  <c r="BF34" i="73"/>
  <c r="BC34" i="73"/>
  <c r="BB34" i="73"/>
  <c r="BA34" i="73"/>
  <c r="BG34" i="73"/>
  <c r="BB26" i="73"/>
  <c r="BF23" i="73"/>
  <c r="BA17" i="73"/>
  <c r="BJ15" i="73"/>
  <c r="BB30" i="73"/>
  <c r="BG30" i="73"/>
  <c r="BE18" i="73"/>
  <c r="BE20" i="73"/>
  <c r="BF30" i="73"/>
  <c r="BG33" i="73"/>
  <c r="BF18" i="73"/>
  <c r="BN10" i="73"/>
  <c r="BM18" i="73"/>
  <c r="BO20" i="73"/>
  <c r="BO15" i="73"/>
  <c r="BC18" i="73"/>
  <c r="BI18" i="73"/>
  <c r="BJ18" i="73"/>
  <c r="BA18" i="73"/>
  <c r="BG18" i="73"/>
  <c r="BA15" i="73"/>
  <c r="BK29" i="73"/>
  <c r="BO18" i="73"/>
  <c r="BC15" i="73"/>
  <c r="BM19" i="73"/>
  <c r="BA20" i="73"/>
  <c r="BG15" i="73"/>
  <c r="BF11" i="73"/>
  <c r="BN15" i="73"/>
  <c r="BN20" i="73"/>
  <c r="BB15" i="73"/>
  <c r="BK17" i="73"/>
  <c r="BJ10" i="73"/>
  <c r="BM12" i="73"/>
  <c r="BG10" i="73"/>
  <c r="BC27" i="73"/>
  <c r="BE17" i="73"/>
  <c r="BJ29" i="73"/>
  <c r="BM20" i="73"/>
  <c r="BA22" i="73"/>
  <c r="BG12" i="73"/>
  <c r="BI27" i="73"/>
  <c r="BK27" i="73"/>
  <c r="BO22" i="73"/>
  <c r="BC10" i="73"/>
  <c r="BI15" i="73"/>
  <c r="BM15" i="73"/>
  <c r="BO10" i="73"/>
  <c r="BE10" i="73"/>
  <c r="BA10" i="73"/>
  <c r="BF15" i="73"/>
  <c r="BK20" i="73"/>
  <c r="BJ20" i="73"/>
  <c r="BB13" i="73"/>
  <c r="BF20" i="73"/>
  <c r="BE14" i="73"/>
  <c r="BK14" i="73"/>
  <c r="BJ13" i="73"/>
  <c r="BI12" i="73"/>
  <c r="BA12" i="73"/>
  <c r="BF12" i="73"/>
  <c r="BK12" i="73"/>
  <c r="BJ12" i="73"/>
  <c r="BO12" i="73"/>
  <c r="BN12" i="73"/>
  <c r="BC12" i="73"/>
  <c r="BE11" i="73"/>
  <c r="BM28" i="73"/>
  <c r="BI28" i="73"/>
  <c r="BA28" i="73"/>
  <c r="BI26" i="73"/>
  <c r="BC26" i="73"/>
  <c r="BA26" i="73"/>
  <c r="BJ26" i="73"/>
  <c r="BM26" i="73"/>
  <c r="BN27" i="73"/>
  <c r="BO27" i="73"/>
  <c r="BJ27" i="73"/>
  <c r="BF27" i="73"/>
  <c r="BM27" i="73"/>
  <c r="BG27" i="73"/>
  <c r="BB27" i="73"/>
  <c r="BE27" i="73"/>
  <c r="BG26" i="73"/>
  <c r="BO26" i="73"/>
  <c r="BN26" i="73"/>
  <c r="BB22" i="73"/>
  <c r="BN22" i="73"/>
  <c r="BG22" i="73"/>
  <c r="BE22" i="73"/>
  <c r="BB21" i="73"/>
  <c r="BM21" i="73"/>
  <c r="BF21" i="73"/>
  <c r="BG21" i="73"/>
  <c r="BJ21" i="73"/>
  <c r="BO21" i="73"/>
  <c r="BC21" i="73"/>
  <c r="BE21" i="73"/>
  <c r="BA21" i="73"/>
  <c r="BI21" i="73"/>
  <c r="BN21" i="73"/>
  <c r="BK19" i="73"/>
  <c r="BC19" i="73"/>
  <c r="BJ19" i="73"/>
  <c r="BF19" i="73"/>
  <c r="BO19" i="73"/>
  <c r="BI19" i="73"/>
  <c r="BI17" i="73"/>
  <c r="BG17" i="73"/>
  <c r="BN17" i="73"/>
  <c r="BM17" i="73"/>
  <c r="BJ17" i="73"/>
  <c r="BB17" i="73"/>
  <c r="BA16" i="73"/>
  <c r="Z39" i="75" a="1"/>
  <c r="Z39" i="75" s="1"/>
  <c r="AA39" i="75" s="1"/>
  <c r="X39" i="75" a="1"/>
  <c r="X39" i="75" s="1"/>
  <c r="Y39" i="75" s="1"/>
  <c r="AB39" i="75" a="1"/>
  <c r="AB39" i="75" s="1"/>
  <c r="AC39" i="75" s="1"/>
  <c r="BB19" i="73"/>
  <c r="BI16" i="73"/>
  <c r="BF14" i="73"/>
  <c r="BM14" i="73"/>
  <c r="BI13" i="73"/>
  <c r="BC14" i="73"/>
  <c r="BE19" i="73"/>
  <c r="BO14" i="73"/>
  <c r="BG14" i="73"/>
  <c r="BN14" i="73"/>
  <c r="BA14" i="73"/>
  <c r="BN19" i="73"/>
  <c r="BI14" i="73"/>
  <c r="BN13" i="73"/>
  <c r="BJ14" i="73"/>
  <c r="BO13" i="73"/>
  <c r="BM13" i="73"/>
  <c r="BC13" i="73"/>
  <c r="BK13" i="73"/>
  <c r="BE13" i="73"/>
  <c r="BG19" i="73"/>
  <c r="AH16" i="76" a="1"/>
  <c r="AH16" i="76" s="1"/>
  <c r="AI16" i="76" s="1"/>
  <c r="AB21" i="76" a="1"/>
  <c r="AB21" i="76" s="1"/>
  <c r="AC21" i="76" s="1"/>
  <c r="BI30" i="76"/>
  <c r="M30" i="76" s="1"/>
  <c r="BO16" i="73"/>
  <c r="BG16" i="73"/>
  <c r="BM16" i="73"/>
  <c r="BC16" i="73"/>
  <c r="BF16" i="73"/>
  <c r="BK16" i="73"/>
  <c r="BN16" i="73"/>
  <c r="BB16" i="73"/>
  <c r="BE16" i="73"/>
  <c r="BF10" i="73"/>
  <c r="BB10" i="73"/>
  <c r="BI10" i="73"/>
  <c r="BK10" i="73"/>
  <c r="AI3" i="76"/>
  <c r="Y3" i="76"/>
  <c r="AC6" i="76"/>
  <c r="AH6" i="76" a="1"/>
  <c r="AH6" i="76" s="1"/>
  <c r="AI6" i="76" s="1"/>
  <c r="BI11" i="76"/>
  <c r="M11" i="76" s="1"/>
  <c r="BI11" i="73"/>
  <c r="BB11" i="73"/>
  <c r="BJ11" i="73"/>
  <c r="BN11" i="73"/>
  <c r="BM11" i="73"/>
  <c r="BO11" i="73"/>
  <c r="BK11" i="73"/>
  <c r="BC11" i="73"/>
  <c r="BA11" i="73"/>
  <c r="BB28" i="73"/>
  <c r="BC22" i="73"/>
  <c r="BG28" i="73"/>
  <c r="BM22" i="73"/>
  <c r="BN33" i="73"/>
  <c r="BO33" i="73"/>
  <c r="BE33" i="73"/>
  <c r="BC28" i="73"/>
  <c r="BA33" i="73"/>
  <c r="BN28" i="73"/>
  <c r="BF22" i="73"/>
  <c r="BF33" i="73"/>
  <c r="BM33" i="73"/>
  <c r="BJ28" i="73"/>
  <c r="BK22" i="73"/>
  <c r="BF28" i="73"/>
  <c r="BJ33" i="73"/>
  <c r="BO28" i="73"/>
  <c r="BJ22" i="73"/>
  <c r="BE28" i="73"/>
  <c r="BC33" i="73"/>
  <c r="BI33" i="73"/>
  <c r="BB24" i="73"/>
  <c r="BA24" i="73"/>
  <c r="BK24" i="73"/>
  <c r="BJ24" i="73"/>
  <c r="BC24" i="73"/>
  <c r="BG24" i="73"/>
  <c r="BE24" i="73"/>
  <c r="BF24" i="73"/>
  <c r="BI24" i="73"/>
  <c r="BO24" i="73"/>
  <c r="BN24" i="73"/>
  <c r="BB32" i="73"/>
  <c r="BN32" i="73"/>
  <c r="BA32" i="73"/>
  <c r="BC32" i="73"/>
  <c r="BO32" i="73"/>
  <c r="BM32" i="73"/>
  <c r="BK32" i="73"/>
  <c r="BG32" i="73"/>
  <c r="BF32" i="73"/>
  <c r="BI32" i="73"/>
  <c r="BE32" i="73"/>
  <c r="BJ32" i="73"/>
  <c r="U9" i="73"/>
  <c r="U15" i="73"/>
  <c r="U29" i="73"/>
  <c r="U11" i="73"/>
  <c r="U33" i="73"/>
  <c r="U12" i="73"/>
  <c r="U28" i="73"/>
  <c r="U30" i="73"/>
  <c r="U32" i="73"/>
  <c r="U31" i="73"/>
  <c r="U26" i="73"/>
  <c r="U25" i="73"/>
  <c r="U24" i="73"/>
  <c r="U27" i="73"/>
  <c r="U22" i="73"/>
  <c r="U16" i="73"/>
  <c r="U13" i="73"/>
  <c r="U14" i="73"/>
  <c r="U17" i="73"/>
  <c r="U20" i="73"/>
  <c r="U19" i="73"/>
  <c r="U18" i="73"/>
  <c r="U10" i="73"/>
  <c r="U21" i="73"/>
  <c r="U23" i="73"/>
  <c r="BX32" i="80" l="1"/>
  <c r="BZ33" i="80"/>
  <c r="CA33" i="80" s="1"/>
  <c r="AN33" i="80"/>
  <c r="O33" i="80" s="1"/>
  <c r="BS23" i="80"/>
  <c r="BS12" i="80"/>
  <c r="BX12" i="80" s="1"/>
  <c r="BV24" i="73"/>
  <c r="BW24" i="73" s="1"/>
  <c r="BR17" i="80"/>
  <c r="BQ17" i="80"/>
  <c r="BS17" i="80"/>
  <c r="BV13" i="80"/>
  <c r="BW13" i="80" s="1"/>
  <c r="BQ26" i="80"/>
  <c r="BR26" i="80"/>
  <c r="BZ26" i="80" s="1"/>
  <c r="CA26" i="80" s="1"/>
  <c r="BS25" i="80"/>
  <c r="BV19" i="80"/>
  <c r="BW19" i="80" s="1"/>
  <c r="BS10" i="80"/>
  <c r="BX10" i="80" s="1"/>
  <c r="AN24" i="80"/>
  <c r="O24" i="80" s="1"/>
  <c r="BZ24" i="80"/>
  <c r="CA24" i="80" s="1"/>
  <c r="CD24" i="80" s="1"/>
  <c r="AL24" i="80" s="1"/>
  <c r="BQ23" i="80"/>
  <c r="BQ34" i="80"/>
  <c r="BS30" i="80"/>
  <c r="BZ30" i="80" s="1"/>
  <c r="CA30" i="80" s="1"/>
  <c r="BS27" i="80"/>
  <c r="BR27" i="80"/>
  <c r="BV25" i="80"/>
  <c r="BR20" i="80"/>
  <c r="BZ20" i="80" s="1"/>
  <c r="CA20" i="80" s="1"/>
  <c r="BS20" i="80"/>
  <c r="BX20" i="80" s="1"/>
  <c r="BS19" i="80"/>
  <c r="BQ18" i="80"/>
  <c r="BR12" i="80"/>
  <c r="BV11" i="80"/>
  <c r="BZ11" i="80" s="1"/>
  <c r="CA11" i="80" s="1"/>
  <c r="CB11" i="80" s="1"/>
  <c r="AM11" i="80" s="1"/>
  <c r="X32" i="75" a="1"/>
  <c r="X32" i="75" s="1"/>
  <c r="Y32" i="75" s="1"/>
  <c r="AA26" i="75"/>
  <c r="Z32" i="75" a="1"/>
  <c r="Z32" i="75" s="1"/>
  <c r="AA32" i="75" s="1"/>
  <c r="X21" i="75" a="1"/>
  <c r="X21" i="75" s="1"/>
  <c r="Y21" i="75" s="1"/>
  <c r="AF3" i="75" a="1"/>
  <c r="AF3" i="75" s="1"/>
  <c r="AG3" i="75" s="1"/>
  <c r="Z21" i="75" a="1"/>
  <c r="Z21" i="75" s="1"/>
  <c r="AA21" i="75" s="1"/>
  <c r="AA3" i="75"/>
  <c r="BQ10" i="80"/>
  <c r="BS13" i="80"/>
  <c r="BX13" i="80" s="1"/>
  <c r="BQ11" i="80"/>
  <c r="BR10" i="80"/>
  <c r="BV10" i="80"/>
  <c r="BW10" i="80" s="1"/>
  <c r="BR9" i="80"/>
  <c r="BQ9" i="80"/>
  <c r="AI3" i="75"/>
  <c r="K37" i="75" a="1"/>
  <c r="K37" i="75" s="1"/>
  <c r="M37" i="75" a="1"/>
  <c r="M37" i="75" s="1"/>
  <c r="BW30" i="80"/>
  <c r="BV18" i="80"/>
  <c r="BW18" i="80" s="1"/>
  <c r="BV12" i="80"/>
  <c r="BW12" i="80" s="1"/>
  <c r="BS9" i="80"/>
  <c r="BQ25" i="73"/>
  <c r="BV25" i="73"/>
  <c r="BW25" i="73" s="1"/>
  <c r="BV23" i="73"/>
  <c r="BW23" i="73" s="1"/>
  <c r="BX23" i="73" s="1"/>
  <c r="BV21" i="73"/>
  <c r="BW21" i="73" s="1"/>
  <c r="BV17" i="73"/>
  <c r="BW17" i="73" s="1"/>
  <c r="BV37" i="73"/>
  <c r="BW37" i="73" s="1"/>
  <c r="BV34" i="80"/>
  <c r="BV27" i="80"/>
  <c r="BZ27" i="80" s="1"/>
  <c r="CA27" i="80" s="1"/>
  <c r="BV16" i="80"/>
  <c r="BS16" i="80"/>
  <c r="BS18" i="80"/>
  <c r="BV9" i="80"/>
  <c r="BZ31" i="80"/>
  <c r="CA31" i="80" s="1"/>
  <c r="BW31" i="80"/>
  <c r="BZ32" i="80"/>
  <c r="CA32" i="80" s="1"/>
  <c r="BW32" i="80"/>
  <c r="CD33" i="80"/>
  <c r="AL33" i="80" s="1"/>
  <c r="CB33" i="80"/>
  <c r="AM33" i="80" s="1"/>
  <c r="BW26" i="80"/>
  <c r="BV17" i="80"/>
  <c r="BW20" i="80"/>
  <c r="BZ23" i="80"/>
  <c r="CA23" i="80" s="1"/>
  <c r="BW23" i="80"/>
  <c r="BV13" i="73"/>
  <c r="BW13" i="73" s="1"/>
  <c r="AD3" i="76" a="1"/>
  <c r="AD3" i="76" s="1"/>
  <c r="AE3" i="76" s="1"/>
  <c r="AF3" i="76" a="1"/>
  <c r="AF3" i="76" s="1"/>
  <c r="AG3" i="76" s="1"/>
  <c r="BV11" i="73"/>
  <c r="BQ16" i="73"/>
  <c r="BR22" i="73"/>
  <c r="BR29" i="73"/>
  <c r="BV35" i="73"/>
  <c r="BV18" i="73"/>
  <c r="BV28" i="73"/>
  <c r="BV27" i="73"/>
  <c r="BV22" i="73"/>
  <c r="BV12" i="73"/>
  <c r="BV32" i="73"/>
  <c r="BV33" i="73"/>
  <c r="BV15" i="73"/>
  <c r="BV20" i="73"/>
  <c r="BV19" i="73"/>
  <c r="BV36" i="73"/>
  <c r="BV38" i="73"/>
  <c r="BV31" i="73"/>
  <c r="BV29" i="73"/>
  <c r="BV16" i="73"/>
  <c r="BV10" i="73"/>
  <c r="BV34" i="73"/>
  <c r="BV14" i="73"/>
  <c r="BV26" i="73"/>
  <c r="BV30" i="73"/>
  <c r="BR36" i="73"/>
  <c r="BS26" i="73"/>
  <c r="BQ15" i="73"/>
  <c r="BS16" i="73"/>
  <c r="BQ38" i="73"/>
  <c r="BQ33" i="73"/>
  <c r="BQ36" i="73"/>
  <c r="BS24" i="73"/>
  <c r="BQ11" i="73"/>
  <c r="BR37" i="73"/>
  <c r="BR35" i="73"/>
  <c r="BR10" i="73"/>
  <c r="BR15" i="73"/>
  <c r="BS11" i="73"/>
  <c r="BQ21" i="73"/>
  <c r="BS13" i="73"/>
  <c r="BS37" i="73"/>
  <c r="BR11" i="73"/>
  <c r="BQ35" i="73"/>
  <c r="BQ31" i="73"/>
  <c r="BS33" i="73"/>
  <c r="BS12" i="73"/>
  <c r="BR24" i="73"/>
  <c r="BQ28" i="73"/>
  <c r="BQ12" i="73"/>
  <c r="BQ34" i="73"/>
  <c r="BQ23" i="73"/>
  <c r="BS21" i="73"/>
  <c r="BQ24" i="73"/>
  <c r="BR19" i="73"/>
  <c r="BR17" i="73"/>
  <c r="BS20" i="73"/>
  <c r="BR25" i="73"/>
  <c r="BR33" i="73"/>
  <c r="BS10" i="73"/>
  <c r="BR34" i="73"/>
  <c r="BS23" i="73"/>
  <c r="BS35" i="73"/>
  <c r="BR16" i="73"/>
  <c r="BQ10" i="73"/>
  <c r="BR27" i="73"/>
  <c r="BS14" i="73"/>
  <c r="BQ22" i="73"/>
  <c r="BR20" i="73"/>
  <c r="BR26" i="73"/>
  <c r="BQ29" i="73"/>
  <c r="BS28" i="73"/>
  <c r="BR21" i="73"/>
  <c r="BQ17" i="73"/>
  <c r="BR28" i="73"/>
  <c r="BQ13" i="73"/>
  <c r="BS22" i="73"/>
  <c r="BS27" i="73"/>
  <c r="BS15" i="73"/>
  <c r="BS34" i="73"/>
  <c r="BQ32" i="73"/>
  <c r="BQ20" i="73"/>
  <c r="BQ26" i="73"/>
  <c r="BR13" i="73"/>
  <c r="BQ14" i="73"/>
  <c r="BQ18" i="73"/>
  <c r="BR38" i="73"/>
  <c r="BS17" i="73"/>
  <c r="BS18" i="73"/>
  <c r="BS32" i="73"/>
  <c r="BS29" i="73"/>
  <c r="BS38" i="73"/>
  <c r="BR12" i="73"/>
  <c r="BQ37" i="73"/>
  <c r="BQ19" i="73"/>
  <c r="BR18" i="73"/>
  <c r="BR23" i="73"/>
  <c r="BS19" i="73"/>
  <c r="BS36" i="73"/>
  <c r="BR14" i="73"/>
  <c r="BS31" i="73"/>
  <c r="BS25" i="73"/>
  <c r="BQ27" i="73"/>
  <c r="BR30" i="73"/>
  <c r="BR31" i="73"/>
  <c r="BQ30" i="73"/>
  <c r="BS30" i="73"/>
  <c r="BR32" i="73"/>
  <c r="X17" i="76" a="1"/>
  <c r="X17" i="76" s="1"/>
  <c r="Z17" i="76" a="1"/>
  <c r="Z17" i="76" s="1"/>
  <c r="Z6" i="76" a="1"/>
  <c r="Z6" i="76" s="1"/>
  <c r="X6" i="76" a="1"/>
  <c r="X6" i="76" s="1"/>
  <c r="AH21" i="76" a="1"/>
  <c r="AH21" i="76" s="1"/>
  <c r="AI21" i="76" s="1"/>
  <c r="BE9" i="73"/>
  <c r="BJ9" i="73"/>
  <c r="BF9" i="73"/>
  <c r="BK9" i="73"/>
  <c r="BA9" i="73"/>
  <c r="BN9" i="73"/>
  <c r="BO9" i="73"/>
  <c r="BB9" i="73"/>
  <c r="BI9" i="73"/>
  <c r="BG9" i="73"/>
  <c r="BM9" i="73"/>
  <c r="AN32" i="80" l="1"/>
  <c r="O32" i="80" s="1"/>
  <c r="BX31" i="80"/>
  <c r="AN31" i="80" s="1"/>
  <c r="O31" i="80" s="1"/>
  <c r="BX30" i="80"/>
  <c r="AN30" i="80"/>
  <c r="O30" i="80" s="1"/>
  <c r="BW27" i="80"/>
  <c r="BX27" i="80" s="1"/>
  <c r="CB24" i="80"/>
  <c r="AM24" i="80" s="1"/>
  <c r="BX23" i="80"/>
  <c r="AN23" i="80" s="1"/>
  <c r="O23" i="80" s="1"/>
  <c r="BX26" i="80"/>
  <c r="AN26" i="80" s="1"/>
  <c r="O26" i="80" s="1"/>
  <c r="AN20" i="80"/>
  <c r="O20" i="80" s="1"/>
  <c r="AN13" i="80"/>
  <c r="O13" i="80" s="1"/>
  <c r="AN10" i="80"/>
  <c r="AN12" i="80"/>
  <c r="O12" i="80" s="1"/>
  <c r="BZ24" i="73"/>
  <c r="BX24" i="73"/>
  <c r="AN24" i="73" s="1"/>
  <c r="O24" i="73" s="1"/>
  <c r="BX25" i="73"/>
  <c r="AN25" i="73" s="1"/>
  <c r="O25" i="73" s="1"/>
  <c r="BX13" i="73"/>
  <c r="BX37" i="73"/>
  <c r="AN37" i="73" s="1"/>
  <c r="O37" i="73" s="1"/>
  <c r="BZ37" i="73"/>
  <c r="BX21" i="73"/>
  <c r="AN21" i="73" s="1"/>
  <c r="O21" i="73" s="1"/>
  <c r="AB35" i="73" s="1" a="1"/>
  <c r="AB35" i="73" s="1"/>
  <c r="BX17" i="73"/>
  <c r="AN17" i="73" s="1"/>
  <c r="O17" i="73" s="1"/>
  <c r="BZ19" i="80"/>
  <c r="CA19" i="80" s="1"/>
  <c r="CD19" i="80" s="1"/>
  <c r="AL19" i="80" s="1"/>
  <c r="BX19" i="80"/>
  <c r="AN19" i="80" s="1"/>
  <c r="O19" i="80" s="1"/>
  <c r="BX18" i="80"/>
  <c r="AN18" i="80" s="1"/>
  <c r="O18" i="80" s="1"/>
  <c r="BZ13" i="80"/>
  <c r="CA13" i="80" s="1"/>
  <c r="CD13" i="80" s="1"/>
  <c r="AL13" i="80" s="1"/>
  <c r="BZ25" i="80"/>
  <c r="CA25" i="80" s="1"/>
  <c r="BW25" i="80"/>
  <c r="CD25" i="80"/>
  <c r="AL25" i="80" s="1"/>
  <c r="CB25" i="80"/>
  <c r="AM25" i="80" s="1"/>
  <c r="BW11" i="80"/>
  <c r="AB3" i="80" a="1"/>
  <c r="AB3" i="80" s="1"/>
  <c r="AB21" i="80" s="1" a="1"/>
  <c r="AB21" i="80" s="1"/>
  <c r="AC21" i="80" s="1"/>
  <c r="O10" i="80"/>
  <c r="CD30" i="80"/>
  <c r="AL30" i="80" s="1"/>
  <c r="CB30" i="80"/>
  <c r="AM30" i="80" s="1"/>
  <c r="BZ18" i="80"/>
  <c r="CA18" i="80" s="1"/>
  <c r="CD18" i="80" s="1"/>
  <c r="AL18" i="80" s="1"/>
  <c r="K18" i="80" s="1"/>
  <c r="AD21" i="75" a="1"/>
  <c r="AD21" i="75" s="1"/>
  <c r="AE21" i="75" s="1"/>
  <c r="AF21" i="75" a="1"/>
  <c r="AF21" i="75" s="1"/>
  <c r="AG21" i="75" s="1"/>
  <c r="CD11" i="80"/>
  <c r="AL11" i="80" s="1"/>
  <c r="BZ10" i="80"/>
  <c r="CA10" i="80" s="1"/>
  <c r="CD10" i="80" s="1"/>
  <c r="AL10" i="80" s="1"/>
  <c r="BZ12" i="80"/>
  <c r="CA12" i="80" s="1"/>
  <c r="CD12" i="80" s="1"/>
  <c r="AL12" i="80" s="1"/>
  <c r="BZ9" i="80"/>
  <c r="CA9" i="80" s="1"/>
  <c r="CD9" i="80" s="1"/>
  <c r="AL9" i="80" s="1"/>
  <c r="BZ23" i="73"/>
  <c r="CA23" i="73" s="1"/>
  <c r="BZ21" i="73"/>
  <c r="BZ17" i="73"/>
  <c r="CA17" i="73" s="1"/>
  <c r="M33" i="80"/>
  <c r="K33" i="80"/>
  <c r="K30" i="80"/>
  <c r="M30" i="80"/>
  <c r="BW34" i="80"/>
  <c r="BZ34" i="80"/>
  <c r="CA34" i="80" s="1"/>
  <c r="K25" i="80"/>
  <c r="M25" i="80"/>
  <c r="K24" i="80"/>
  <c r="M24" i="80"/>
  <c r="BZ16" i="80"/>
  <c r="CA16" i="80" s="1"/>
  <c r="BW16" i="80"/>
  <c r="BW9" i="80"/>
  <c r="M11" i="80"/>
  <c r="K11" i="80"/>
  <c r="Z3" i="80" a="1"/>
  <c r="Z3" i="80" s="1"/>
  <c r="X3" i="80" a="1"/>
  <c r="X3" i="80" s="1"/>
  <c r="CD32" i="80"/>
  <c r="AL32" i="80" s="1"/>
  <c r="CB32" i="80"/>
  <c r="AM32" i="80" s="1"/>
  <c r="CD20" i="80"/>
  <c r="AL20" i="80" s="1"/>
  <c r="CB20" i="80"/>
  <c r="AM20" i="80" s="1"/>
  <c r="CD31" i="80"/>
  <c r="AL31" i="80" s="1"/>
  <c r="CB31" i="80"/>
  <c r="AM31" i="80" s="1"/>
  <c r="CD27" i="80"/>
  <c r="AL27" i="80" s="1"/>
  <c r="CB27" i="80"/>
  <c r="AM27" i="80" s="1"/>
  <c r="BZ17" i="80"/>
  <c r="CA17" i="80" s="1"/>
  <c r="BW17" i="80"/>
  <c r="BX17" i="80" s="1"/>
  <c r="CD23" i="80"/>
  <c r="AL23" i="80" s="1"/>
  <c r="CB23" i="80"/>
  <c r="AM23" i="80" s="1"/>
  <c r="CD26" i="80"/>
  <c r="AL26" i="80" s="1"/>
  <c r="CB26" i="80"/>
  <c r="AM26" i="80" s="1"/>
  <c r="BZ26" i="73"/>
  <c r="BZ38" i="73"/>
  <c r="BZ16" i="73"/>
  <c r="BZ36" i="73"/>
  <c r="BZ22" i="73"/>
  <c r="BZ19" i="73"/>
  <c r="BZ18" i="73"/>
  <c r="BZ25" i="73"/>
  <c r="BZ34" i="73"/>
  <c r="BZ11" i="73"/>
  <c r="BZ27" i="73"/>
  <c r="AN23" i="73"/>
  <c r="O23" i="73" s="1"/>
  <c r="BZ10" i="73"/>
  <c r="BZ20" i="73"/>
  <c r="BZ35" i="73"/>
  <c r="BZ15" i="73"/>
  <c r="BZ28" i="73"/>
  <c r="BZ14" i="73"/>
  <c r="BZ33" i="73"/>
  <c r="BZ13" i="73"/>
  <c r="BZ30" i="73"/>
  <c r="BZ29" i="73"/>
  <c r="BZ32" i="73"/>
  <c r="BZ31" i="73"/>
  <c r="BZ12" i="73"/>
  <c r="AN13" i="73"/>
  <c r="O13" i="73" s="1"/>
  <c r="BW11" i="73"/>
  <c r="BX11" i="73" s="1"/>
  <c r="BV9" i="73"/>
  <c r="BW38" i="73"/>
  <c r="BX38" i="73" s="1"/>
  <c r="BW12" i="73"/>
  <c r="BX12" i="73" s="1"/>
  <c r="BW10" i="73"/>
  <c r="BX10" i="73" s="1"/>
  <c r="BW16" i="73"/>
  <c r="BX16" i="73" s="1"/>
  <c r="BW36" i="73"/>
  <c r="BX36" i="73" s="1"/>
  <c r="BW31" i="73"/>
  <c r="BX31" i="73" s="1"/>
  <c r="BW18" i="73"/>
  <c r="BX18" i="73" s="1"/>
  <c r="BW22" i="73"/>
  <c r="BX22" i="73" s="1"/>
  <c r="BW27" i="73"/>
  <c r="BX27" i="73" s="1"/>
  <c r="BW15" i="73"/>
  <c r="BX15" i="73" s="1"/>
  <c r="AN15" i="73" s="1"/>
  <c r="O15" i="73" s="1"/>
  <c r="BW28" i="73"/>
  <c r="BX28" i="73" s="1"/>
  <c r="BW29" i="73"/>
  <c r="BX29" i="73" s="1"/>
  <c r="AN29" i="73" s="1"/>
  <c r="O29" i="73" s="1"/>
  <c r="BW32" i="73"/>
  <c r="BX32" i="73" s="1"/>
  <c r="BW35" i="73"/>
  <c r="BX35" i="73" s="1"/>
  <c r="BW33" i="73"/>
  <c r="BW20" i="73"/>
  <c r="BX20" i="73" s="1"/>
  <c r="BW34" i="73"/>
  <c r="BX34" i="73" s="1"/>
  <c r="BW19" i="73"/>
  <c r="BX19" i="73" s="1"/>
  <c r="BW26" i="73"/>
  <c r="BX26" i="73" s="1"/>
  <c r="BW14" i="73"/>
  <c r="BX14" i="73" s="1"/>
  <c r="BW30" i="73"/>
  <c r="BX30" i="73" s="1"/>
  <c r="BS9" i="73"/>
  <c r="BQ9" i="73"/>
  <c r="BR9" i="73"/>
  <c r="AA17" i="76"/>
  <c r="AF16" i="76" a="1"/>
  <c r="AF16" i="76" s="1"/>
  <c r="AG16" i="76" s="1"/>
  <c r="Y17" i="76"/>
  <c r="AD16" i="76" a="1"/>
  <c r="AD16" i="76" s="1"/>
  <c r="AE16" i="76" s="1"/>
  <c r="Y6" i="76"/>
  <c r="AD6" i="76" a="1"/>
  <c r="AD6" i="76" s="1"/>
  <c r="AE6" i="76" s="1"/>
  <c r="X21" i="76" a="1"/>
  <c r="X21" i="76" s="1"/>
  <c r="Y21" i="76" s="1"/>
  <c r="AA6" i="76"/>
  <c r="AF6" i="76" a="1"/>
  <c r="AF6" i="76" s="1"/>
  <c r="Z21" i="76" a="1"/>
  <c r="Z21" i="76" s="1"/>
  <c r="AA21" i="76" s="1"/>
  <c r="BX34" i="80" l="1"/>
  <c r="AN34" i="80" s="1"/>
  <c r="O34" i="80" s="1"/>
  <c r="O35" i="80" s="1" a="1"/>
  <c r="O35" i="80" s="1"/>
  <c r="AN27" i="80"/>
  <c r="O27" i="80" s="1"/>
  <c r="BX25" i="80"/>
  <c r="AN25" i="80" s="1"/>
  <c r="O25" i="80" s="1"/>
  <c r="O28" i="80" s="1" a="1"/>
  <c r="O28" i="80" s="1"/>
  <c r="AN17" i="80"/>
  <c r="O17" i="80" s="1"/>
  <c r="BX16" i="80"/>
  <c r="AN16" i="80" s="1"/>
  <c r="O16" i="80" s="1"/>
  <c r="AN11" i="80"/>
  <c r="O11" i="80" s="1"/>
  <c r="BX11" i="80"/>
  <c r="BX9" i="80"/>
  <c r="AN9" i="80" s="1"/>
  <c r="AN28" i="73"/>
  <c r="O28" i="73" s="1"/>
  <c r="BX33" i="73"/>
  <c r="AN33" i="73" s="1"/>
  <c r="O33" i="73" s="1"/>
  <c r="AN10" i="73"/>
  <c r="O10" i="73" s="1"/>
  <c r="K19" i="80"/>
  <c r="CB19" i="80"/>
  <c r="AM19" i="80" s="1"/>
  <c r="M19" i="80" s="1"/>
  <c r="CB13" i="80"/>
  <c r="AM13" i="80" s="1"/>
  <c r="M13" i="80" s="1"/>
  <c r="CB18" i="80"/>
  <c r="AM18" i="80" s="1"/>
  <c r="M18" i="80" s="1"/>
  <c r="N18" i="80" s="1"/>
  <c r="K13" i="80"/>
  <c r="AC3" i="80"/>
  <c r="AH3" i="80" a="1"/>
  <c r="AH3" i="80" s="1"/>
  <c r="AI3" i="80" s="1"/>
  <c r="K10" i="80"/>
  <c r="CB10" i="80"/>
  <c r="AM10" i="80" s="1"/>
  <c r="M10" i="80" s="1"/>
  <c r="O21" i="80" a="1"/>
  <c r="O21" i="80" s="1"/>
  <c r="K12" i="80"/>
  <c r="CB12" i="80"/>
  <c r="AM12" i="80" s="1"/>
  <c r="M12" i="80" s="1"/>
  <c r="Y3" i="80"/>
  <c r="AD3" i="80" a="1"/>
  <c r="AD3" i="80" s="1"/>
  <c r="AE3" i="80" s="1"/>
  <c r="X21" i="80" a="1"/>
  <c r="X21" i="80" s="1"/>
  <c r="Y21" i="80" s="1"/>
  <c r="AF3" i="80" a="1"/>
  <c r="AF3" i="80" s="1"/>
  <c r="AG3" i="80" s="1"/>
  <c r="Z21" i="80" a="1"/>
  <c r="Z21" i="80" s="1"/>
  <c r="AA21" i="80" s="1"/>
  <c r="AA3" i="80"/>
  <c r="CB9" i="80"/>
  <c r="AM9" i="80" s="1"/>
  <c r="M9" i="80" s="1"/>
  <c r="AC35" i="73"/>
  <c r="AB39" i="73" a="1"/>
  <c r="AB39" i="73" s="1"/>
  <c r="AC39" i="73" s="1"/>
  <c r="K31" i="80"/>
  <c r="M31" i="80"/>
  <c r="L30" i="80"/>
  <c r="N30" i="80"/>
  <c r="CD34" i="80"/>
  <c r="AL34" i="80" s="1"/>
  <c r="CB34" i="80"/>
  <c r="AM34" i="80" s="1"/>
  <c r="M32" i="80"/>
  <c r="K32" i="80"/>
  <c r="N33" i="80"/>
  <c r="L33" i="80"/>
  <c r="K26" i="80"/>
  <c r="M26" i="80"/>
  <c r="M23" i="80"/>
  <c r="K23" i="80"/>
  <c r="K27" i="80"/>
  <c r="M27" i="80"/>
  <c r="N24" i="80"/>
  <c r="L24" i="80"/>
  <c r="L25" i="80"/>
  <c r="N25" i="80"/>
  <c r="CD16" i="80"/>
  <c r="AL16" i="80" s="1"/>
  <c r="CB16" i="80"/>
  <c r="AM16" i="80" s="1"/>
  <c r="K20" i="80"/>
  <c r="M20" i="80"/>
  <c r="L18" i="80"/>
  <c r="O9" i="80"/>
  <c r="O14" i="80" s="1" a="1"/>
  <c r="O14" i="80" s="1"/>
  <c r="L11" i="80"/>
  <c r="N11" i="80"/>
  <c r="K9" i="80"/>
  <c r="L12" i="80"/>
  <c r="CD17" i="80"/>
  <c r="AL17" i="80" s="1"/>
  <c r="CB17" i="80"/>
  <c r="AM17" i="80" s="1"/>
  <c r="CB17" i="73"/>
  <c r="AM17" i="73" s="1"/>
  <c r="CD17" i="73"/>
  <c r="AL17" i="73" s="1"/>
  <c r="CB23" i="73"/>
  <c r="AM23" i="73" s="1"/>
  <c r="CD23" i="73"/>
  <c r="AL23" i="73" s="1"/>
  <c r="AN34" i="73"/>
  <c r="O34" i="73" s="1"/>
  <c r="AN32" i="73"/>
  <c r="O32" i="73" s="1"/>
  <c r="AN38" i="73"/>
  <c r="O38" i="73" s="1"/>
  <c r="AN18" i="73"/>
  <c r="O18" i="73" s="1"/>
  <c r="AN30" i="73"/>
  <c r="O30" i="73" s="1"/>
  <c r="AN35" i="73"/>
  <c r="O35" i="73" s="1"/>
  <c r="AN36" i="73"/>
  <c r="O36" i="73" s="1"/>
  <c r="AN14" i="73"/>
  <c r="O14" i="73" s="1"/>
  <c r="AN12" i="73"/>
  <c r="O12" i="73" s="1"/>
  <c r="AN11" i="73"/>
  <c r="O11" i="73" s="1"/>
  <c r="AN26" i="73"/>
  <c r="O26" i="73" s="1"/>
  <c r="AN22" i="73"/>
  <c r="O22" i="73" s="1"/>
  <c r="AN16" i="73"/>
  <c r="O16" i="73" s="1"/>
  <c r="AN20" i="73"/>
  <c r="O20" i="73" s="1"/>
  <c r="AN31" i="73"/>
  <c r="O31" i="73" s="1"/>
  <c r="BZ9" i="73"/>
  <c r="AN27" i="73"/>
  <c r="O27" i="73" s="1"/>
  <c r="AN19" i="73"/>
  <c r="O19" i="73" s="1"/>
  <c r="CA20" i="73"/>
  <c r="CA30" i="73"/>
  <c r="CA27" i="73"/>
  <c r="CA19" i="73"/>
  <c r="CA18" i="73"/>
  <c r="CA24" i="73"/>
  <c r="CA13" i="73"/>
  <c r="CA14" i="73"/>
  <c r="CA10" i="73"/>
  <c r="CA37" i="73"/>
  <c r="CA11" i="73"/>
  <c r="CA31" i="73"/>
  <c r="CA34" i="73"/>
  <c r="CA29" i="73"/>
  <c r="CA33" i="73"/>
  <c r="CA35" i="73"/>
  <c r="CA15" i="73"/>
  <c r="CA38" i="73"/>
  <c r="CA32" i="73"/>
  <c r="CA22" i="73"/>
  <c r="CA28" i="73"/>
  <c r="CA21" i="73"/>
  <c r="CA26" i="73"/>
  <c r="CA12" i="73"/>
  <c r="CA36" i="73"/>
  <c r="CA16" i="73"/>
  <c r="CA25" i="73"/>
  <c r="BW9" i="73"/>
  <c r="BX9" i="73" s="1"/>
  <c r="AG6" i="76"/>
  <c r="AD21" i="76" a="1"/>
  <c r="AD21" i="76" s="1"/>
  <c r="AE21" i="76" s="1"/>
  <c r="AF21" i="76" a="1"/>
  <c r="AF21" i="76" s="1"/>
  <c r="AG21" i="76" s="1"/>
  <c r="AN9" i="73" l="1"/>
  <c r="O9" i="73" s="1"/>
  <c r="N19" i="80"/>
  <c r="L19" i="80"/>
  <c r="M17" i="80"/>
  <c r="K17" i="80"/>
  <c r="N13" i="80"/>
  <c r="L13" i="80"/>
  <c r="AH21" i="80" a="1"/>
  <c r="AH21" i="80" s="1"/>
  <c r="AI21" i="80" s="1"/>
  <c r="N10" i="80"/>
  <c r="L10" i="80"/>
  <c r="O37" i="80" a="1"/>
  <c r="O37" i="80" s="1"/>
  <c r="N12" i="80"/>
  <c r="AD21" i="80" a="1"/>
  <c r="AD21" i="80" s="1"/>
  <c r="AE21" i="80" s="1"/>
  <c r="AF21" i="80" a="1"/>
  <c r="AF21" i="80" s="1"/>
  <c r="AG21" i="80" s="1"/>
  <c r="N31" i="80"/>
  <c r="L31" i="80"/>
  <c r="M34" i="80"/>
  <c r="M35" i="80" s="1" a="1"/>
  <c r="M35" i="80" s="1"/>
  <c r="K34" i="80"/>
  <c r="K35" i="80" s="1" a="1"/>
  <c r="K35" i="80" s="1"/>
  <c r="L32" i="80"/>
  <c r="N32" i="80"/>
  <c r="K28" i="80" a="1"/>
  <c r="K28" i="80" s="1"/>
  <c r="N23" i="80"/>
  <c r="L23" i="80"/>
  <c r="N27" i="80"/>
  <c r="L27" i="80"/>
  <c r="M28" i="80" a="1"/>
  <c r="M28" i="80" s="1"/>
  <c r="N26" i="80"/>
  <c r="L26" i="80"/>
  <c r="M16" i="80"/>
  <c r="K16" i="80"/>
  <c r="N20" i="80"/>
  <c r="L20" i="80"/>
  <c r="M14" i="80" a="1"/>
  <c r="M14" i="80" s="1"/>
  <c r="L9" i="80"/>
  <c r="N9" i="80"/>
  <c r="K14" i="80" a="1"/>
  <c r="K14" i="80" s="1"/>
  <c r="M23" i="73"/>
  <c r="K23" i="73"/>
  <c r="L23" i="73" s="1"/>
  <c r="M17" i="73"/>
  <c r="K17" i="73"/>
  <c r="CB35" i="73"/>
  <c r="AM35" i="73" s="1"/>
  <c r="CD35" i="73"/>
  <c r="AL35" i="73" s="1"/>
  <c r="CB34" i="73"/>
  <c r="AM34" i="73" s="1"/>
  <c r="CD34" i="73"/>
  <c r="AL34" i="73" s="1"/>
  <c r="CB30" i="73"/>
  <c r="AM30" i="73" s="1"/>
  <c r="CD30" i="73"/>
  <c r="AL30" i="73" s="1"/>
  <c r="CB12" i="73"/>
  <c r="AM12" i="73" s="1"/>
  <c r="CD12" i="73"/>
  <c r="AL12" i="73" s="1"/>
  <c r="CB11" i="73"/>
  <c r="AM11" i="73" s="1"/>
  <c r="CD11" i="73"/>
  <c r="AL11" i="73" s="1"/>
  <c r="CB32" i="73"/>
  <c r="AM32" i="73" s="1"/>
  <c r="CD32" i="73"/>
  <c r="AL32" i="73" s="1"/>
  <c r="CB13" i="73"/>
  <c r="AM13" i="73" s="1"/>
  <c r="CD13" i="73"/>
  <c r="AL13" i="73" s="1"/>
  <c r="CB20" i="73"/>
  <c r="AM20" i="73" s="1"/>
  <c r="CD20" i="73"/>
  <c r="AL20" i="73" s="1"/>
  <c r="CB21" i="73"/>
  <c r="AM21" i="73" s="1"/>
  <c r="CD21" i="73"/>
  <c r="AL21" i="73" s="1"/>
  <c r="CB10" i="73"/>
  <c r="AM10" i="73" s="1"/>
  <c r="CD10" i="73"/>
  <c r="AL10" i="73" s="1"/>
  <c r="CB18" i="73"/>
  <c r="AM18" i="73" s="1"/>
  <c r="CD18" i="73"/>
  <c r="AL18" i="73" s="1"/>
  <c r="CB28" i="73"/>
  <c r="AM28" i="73" s="1"/>
  <c r="CD28" i="73"/>
  <c r="AL28" i="73" s="1"/>
  <c r="CB19" i="73"/>
  <c r="AM19" i="73" s="1"/>
  <c r="CD19" i="73"/>
  <c r="AL19" i="73" s="1"/>
  <c r="CB38" i="73"/>
  <c r="AM38" i="73" s="1"/>
  <c r="CD38" i="73"/>
  <c r="AL38" i="73" s="1"/>
  <c r="CB25" i="73"/>
  <c r="AM25" i="73" s="1"/>
  <c r="CD25" i="73"/>
  <c r="AL25" i="73" s="1"/>
  <c r="CB22" i="73"/>
  <c r="AM22" i="73" s="1"/>
  <c r="CD22" i="73"/>
  <c r="AL22" i="73" s="1"/>
  <c r="CB37" i="73"/>
  <c r="AM37" i="73" s="1"/>
  <c r="CD37" i="73"/>
  <c r="AL37" i="73" s="1"/>
  <c r="CB27" i="73"/>
  <c r="AM27" i="73" s="1"/>
  <c r="CD27" i="73"/>
  <c r="AL27" i="73" s="1"/>
  <c r="CB15" i="73"/>
  <c r="AM15" i="73" s="1"/>
  <c r="CD15" i="73"/>
  <c r="AL15" i="73" s="1"/>
  <c r="CB33" i="73"/>
  <c r="AM33" i="73" s="1"/>
  <c r="CD33" i="73"/>
  <c r="AL33" i="73" s="1"/>
  <c r="CB14" i="73"/>
  <c r="AM14" i="73" s="1"/>
  <c r="CD14" i="73"/>
  <c r="AL14" i="73" s="1"/>
  <c r="CB36" i="73"/>
  <c r="AM36" i="73" s="1"/>
  <c r="CD36" i="73"/>
  <c r="AL36" i="73" s="1"/>
  <c r="CB26" i="73"/>
  <c r="AM26" i="73" s="1"/>
  <c r="CD26" i="73"/>
  <c r="AL26" i="73" s="1"/>
  <c r="CB16" i="73"/>
  <c r="AM16" i="73" s="1"/>
  <c r="CD16" i="73"/>
  <c r="AL16" i="73" s="1"/>
  <c r="CB29" i="73"/>
  <c r="AM29" i="73" s="1"/>
  <c r="CD29" i="73"/>
  <c r="AL29" i="73" s="1"/>
  <c r="CB24" i="73"/>
  <c r="AM24" i="73" s="1"/>
  <c r="CD24" i="73"/>
  <c r="AL24" i="73" s="1"/>
  <c r="CB31" i="73"/>
  <c r="AM31" i="73" s="1"/>
  <c r="CD31" i="73"/>
  <c r="AL31" i="73" s="1"/>
  <c r="CA9" i="73"/>
  <c r="M38" i="73" l="1"/>
  <c r="K38" i="73"/>
  <c r="M36" i="73"/>
  <c r="K36" i="73"/>
  <c r="M34" i="73"/>
  <c r="K34" i="73"/>
  <c r="K37" i="73"/>
  <c r="M37" i="73"/>
  <c r="K35" i="73"/>
  <c r="M35" i="73"/>
  <c r="M32" i="73"/>
  <c r="K32" i="73"/>
  <c r="M31" i="73"/>
  <c r="K31" i="73"/>
  <c r="M30" i="73"/>
  <c r="K30" i="73"/>
  <c r="M33" i="73"/>
  <c r="K33" i="73"/>
  <c r="M29" i="73"/>
  <c r="K29" i="73"/>
  <c r="N17" i="80"/>
  <c r="L17" i="80"/>
  <c r="M21" i="80" a="1"/>
  <c r="M21" i="80" s="1"/>
  <c r="M37" i="80" s="1" a="1"/>
  <c r="M37" i="80" s="1"/>
  <c r="N23" i="73"/>
  <c r="N34" i="80"/>
  <c r="L34" i="80"/>
  <c r="K21" i="80" a="1"/>
  <c r="K21" i="80" s="1"/>
  <c r="N16" i="80"/>
  <c r="L16" i="80"/>
  <c r="M22" i="73"/>
  <c r="K22" i="73"/>
  <c r="L22" i="73" s="1"/>
  <c r="M14" i="73"/>
  <c r="K14" i="73"/>
  <c r="M21" i="73"/>
  <c r="Z35" i="73" s="1" a="1"/>
  <c r="Z35" i="73" s="1"/>
  <c r="K21" i="73"/>
  <c r="K25" i="73"/>
  <c r="X35" i="73" s="1" a="1"/>
  <c r="X35" i="73" s="1"/>
  <c r="M25" i="73"/>
  <c r="M15" i="73"/>
  <c r="K15" i="73"/>
  <c r="K19" i="73"/>
  <c r="M19" i="73"/>
  <c r="M24" i="73"/>
  <c r="K24" i="73"/>
  <c r="M16" i="73"/>
  <c r="K16" i="73"/>
  <c r="M27" i="73"/>
  <c r="K27" i="73"/>
  <c r="K28" i="73"/>
  <c r="M28" i="73"/>
  <c r="L17" i="73"/>
  <c r="N17" i="73"/>
  <c r="M20" i="73"/>
  <c r="K20" i="73"/>
  <c r="K26" i="73"/>
  <c r="M26" i="73"/>
  <c r="M18" i="73"/>
  <c r="K18" i="73"/>
  <c r="M13" i="73"/>
  <c r="K13" i="73"/>
  <c r="M10" i="73"/>
  <c r="K10" i="73"/>
  <c r="M11" i="73"/>
  <c r="K11" i="73"/>
  <c r="M12" i="73"/>
  <c r="K12" i="73"/>
  <c r="CB9" i="73"/>
  <c r="AM9" i="73" s="1"/>
  <c r="CD9" i="73"/>
  <c r="AL9" i="73" s="1"/>
  <c r="O39" i="73" a="1"/>
  <c r="O39" i="73" s="1"/>
  <c r="N35" i="73" l="1"/>
  <c r="L35" i="73"/>
  <c r="N37" i="73"/>
  <c r="L37" i="73"/>
  <c r="N34" i="73"/>
  <c r="L34" i="73"/>
  <c r="L36" i="73"/>
  <c r="N36" i="73"/>
  <c r="N38" i="73"/>
  <c r="L38" i="73"/>
  <c r="N31" i="73"/>
  <c r="L31" i="73"/>
  <c r="N29" i="73"/>
  <c r="L29" i="73"/>
  <c r="L33" i="73"/>
  <c r="N33" i="73"/>
  <c r="N30" i="73"/>
  <c r="L30" i="73"/>
  <c r="N32" i="73"/>
  <c r="L32" i="73"/>
  <c r="K37" i="80" a="1"/>
  <c r="K37" i="80" s="1"/>
  <c r="Y35" i="73"/>
  <c r="X39" i="73" a="1"/>
  <c r="X39" i="73" s="1"/>
  <c r="Y39" i="73" s="1"/>
  <c r="AA35" i="73"/>
  <c r="Z39" i="73" a="1"/>
  <c r="Z39" i="73" s="1"/>
  <c r="AA39" i="73" s="1"/>
  <c r="N22" i="73"/>
  <c r="N27" i="73"/>
  <c r="L27" i="73"/>
  <c r="L21" i="73"/>
  <c r="N21" i="73"/>
  <c r="N20" i="73"/>
  <c r="L20" i="73"/>
  <c r="L16" i="73"/>
  <c r="N16" i="73"/>
  <c r="N14" i="73"/>
  <c r="L14" i="73"/>
  <c r="N24" i="73"/>
  <c r="L24" i="73"/>
  <c r="L26" i="73"/>
  <c r="N26" i="73"/>
  <c r="N25" i="73"/>
  <c r="L25" i="73"/>
  <c r="L18" i="73"/>
  <c r="N18" i="73"/>
  <c r="N28" i="73"/>
  <c r="L28" i="73"/>
  <c r="N19" i="73"/>
  <c r="L19" i="73"/>
  <c r="N15" i="73"/>
  <c r="L15" i="73"/>
  <c r="N12" i="73"/>
  <c r="L12" i="73"/>
  <c r="K9" i="73"/>
  <c r="M9" i="73"/>
  <c r="M39" i="73" s="1" a="1"/>
  <c r="M39" i="73" s="1"/>
  <c r="N11" i="73"/>
  <c r="L11" i="73"/>
  <c r="N10" i="73"/>
  <c r="L10" i="73"/>
  <c r="N13" i="73"/>
  <c r="L13" i="73"/>
  <c r="U3" i="41" a="1"/>
  <c r="U3" i="41" s="1"/>
  <c r="U3" i="55" a="1"/>
  <c r="U3" i="55" s="1"/>
  <c r="L9" i="73" l="1"/>
  <c r="N9" i="73"/>
  <c r="K39" i="73" a="1"/>
  <c r="K39" i="73" s="1"/>
  <c r="AJ23" i="55" l="1"/>
  <c r="AJ22" i="55"/>
  <c r="AJ21" i="55"/>
  <c r="AJ20" i="55"/>
  <c r="AJ19" i="55"/>
  <c r="AJ18" i="55"/>
  <c r="AJ17" i="55"/>
  <c r="AJ16" i="55"/>
  <c r="AJ9" i="41"/>
  <c r="AJ27" i="41"/>
  <c r="AJ26" i="41"/>
  <c r="AJ25" i="41"/>
  <c r="AJ24" i="41"/>
  <c r="AJ23" i="41"/>
  <c r="AJ21" i="41"/>
  <c r="AJ20" i="41"/>
  <c r="AJ19" i="41"/>
  <c r="AJ18" i="41"/>
  <c r="AJ17" i="41"/>
  <c r="AJ16" i="41"/>
  <c r="AJ14" i="41"/>
  <c r="AJ13" i="41"/>
  <c r="AJ12" i="41"/>
  <c r="AJ11" i="41"/>
  <c r="AJ10" i="41"/>
  <c r="AL23" i="55" l="1"/>
  <c r="AK23" i="55"/>
  <c r="M23" i="55" s="1"/>
  <c r="K23" i="55"/>
  <c r="AH23" i="55"/>
  <c r="AG23" i="55"/>
  <c r="AF23" i="55"/>
  <c r="AD23" i="55"/>
  <c r="AC23" i="55"/>
  <c r="AB23" i="55"/>
  <c r="Z23" i="55"/>
  <c r="Y23" i="55"/>
  <c r="X23" i="55"/>
  <c r="V23" i="55"/>
  <c r="U23" i="55"/>
  <c r="T23" i="55"/>
  <c r="O23" i="55"/>
  <c r="AL22" i="55"/>
  <c r="AK22" i="55"/>
  <c r="M22" i="55" s="1"/>
  <c r="K22" i="55"/>
  <c r="AH22" i="55"/>
  <c r="AG22" i="55"/>
  <c r="AF22" i="55"/>
  <c r="AD22" i="55"/>
  <c r="AC22" i="55"/>
  <c r="AB22" i="55"/>
  <c r="Z22" i="55"/>
  <c r="Y22" i="55"/>
  <c r="X22" i="55"/>
  <c r="V22" i="55"/>
  <c r="U22" i="55"/>
  <c r="T22" i="55"/>
  <c r="O22" i="55"/>
  <c r="AL21" i="55"/>
  <c r="O21" i="55" s="1"/>
  <c r="AK21" i="55"/>
  <c r="M21" i="55" s="1"/>
  <c r="K21" i="55"/>
  <c r="AH21" i="55"/>
  <c r="AG21" i="55"/>
  <c r="AF21" i="55"/>
  <c r="AD21" i="55"/>
  <c r="AC21" i="55"/>
  <c r="AB21" i="55"/>
  <c r="Z21" i="55"/>
  <c r="Y21" i="55"/>
  <c r="X21" i="55"/>
  <c r="V21" i="55"/>
  <c r="U21" i="55"/>
  <c r="T21" i="55"/>
  <c r="AG20" i="55"/>
  <c r="AH20" i="55" s="1"/>
  <c r="AD20" i="55"/>
  <c r="AC20" i="55"/>
  <c r="AF20" i="55" s="1"/>
  <c r="AB20" i="55"/>
  <c r="Z20" i="55"/>
  <c r="Y20" i="55"/>
  <c r="X20" i="55"/>
  <c r="V20" i="55"/>
  <c r="AL20" i="55" s="1"/>
  <c r="O20" i="55" s="1"/>
  <c r="U20" i="55"/>
  <c r="K20" i="55" s="1"/>
  <c r="T20" i="55"/>
  <c r="K19" i="55"/>
  <c r="AD19" i="55"/>
  <c r="AC19" i="55"/>
  <c r="AG19" i="55" s="1"/>
  <c r="AH19" i="55" s="1"/>
  <c r="AB19" i="55"/>
  <c r="Z19" i="55"/>
  <c r="Y19" i="55"/>
  <c r="X19" i="55"/>
  <c r="V19" i="55"/>
  <c r="U19" i="55"/>
  <c r="T19" i="55"/>
  <c r="K18" i="55"/>
  <c r="AD18" i="55"/>
  <c r="AC18" i="55"/>
  <c r="AG18" i="55" s="1"/>
  <c r="AH18" i="55" s="1"/>
  <c r="AB18" i="55"/>
  <c r="Z18" i="55"/>
  <c r="Y18" i="55"/>
  <c r="X18" i="55"/>
  <c r="V18" i="55"/>
  <c r="U18" i="55"/>
  <c r="T18" i="55"/>
  <c r="K17" i="55"/>
  <c r="AD17" i="55"/>
  <c r="AC17" i="55"/>
  <c r="AG17" i="55" s="1"/>
  <c r="AH17" i="55" s="1"/>
  <c r="AB17" i="55"/>
  <c r="Z17" i="55"/>
  <c r="Y17" i="55"/>
  <c r="X17" i="55"/>
  <c r="V17" i="55"/>
  <c r="U17" i="55"/>
  <c r="T17" i="55"/>
  <c r="AG16" i="55"/>
  <c r="AH16" i="55" s="1"/>
  <c r="AD16" i="55"/>
  <c r="AC16" i="55"/>
  <c r="AB16" i="55"/>
  <c r="AF16" i="55" s="1"/>
  <c r="Z16" i="55"/>
  <c r="Y16" i="55"/>
  <c r="X16" i="55"/>
  <c r="V16" i="55"/>
  <c r="AL16" i="55" s="1"/>
  <c r="U16" i="55"/>
  <c r="K16" i="55" s="1"/>
  <c r="T16" i="55"/>
  <c r="AD15" i="55"/>
  <c r="AC15" i="55"/>
  <c r="AG15" i="55" s="1"/>
  <c r="AH15" i="55" s="1"/>
  <c r="AB15" i="55"/>
  <c r="Z15" i="55"/>
  <c r="Y15" i="55"/>
  <c r="X15" i="55"/>
  <c r="V15" i="55"/>
  <c r="U15" i="55"/>
  <c r="T15" i="55"/>
  <c r="AD14" i="55"/>
  <c r="AC14" i="55"/>
  <c r="AG14" i="55" s="1"/>
  <c r="AB14" i="55"/>
  <c r="Z14" i="55"/>
  <c r="Y14" i="55"/>
  <c r="X14" i="55"/>
  <c r="V14" i="55"/>
  <c r="U14" i="55"/>
  <c r="T14" i="55"/>
  <c r="AD13" i="55"/>
  <c r="AC13" i="55"/>
  <c r="AG13" i="55" s="1"/>
  <c r="AB13" i="55"/>
  <c r="Z13" i="55"/>
  <c r="Y13" i="55"/>
  <c r="X13" i="55"/>
  <c r="V13" i="55"/>
  <c r="U13" i="55"/>
  <c r="T13" i="55"/>
  <c r="AD12" i="55"/>
  <c r="AC12" i="55"/>
  <c r="AG12" i="55" s="1"/>
  <c r="AH12" i="55" s="1"/>
  <c r="AB12" i="55"/>
  <c r="Z12" i="55"/>
  <c r="Y12" i="55"/>
  <c r="X12" i="55"/>
  <c r="V12" i="55"/>
  <c r="U12" i="55"/>
  <c r="T12" i="55"/>
  <c r="AJ12" i="55" s="1"/>
  <c r="AD11" i="55"/>
  <c r="AC11" i="55"/>
  <c r="AG11" i="55" s="1"/>
  <c r="AB11" i="55"/>
  <c r="Z11" i="55"/>
  <c r="Y11" i="55"/>
  <c r="X11" i="55"/>
  <c r="V11" i="55"/>
  <c r="U11" i="55"/>
  <c r="T11" i="55"/>
  <c r="AD10" i="55"/>
  <c r="AC10" i="55"/>
  <c r="AB10" i="55"/>
  <c r="Z10" i="55"/>
  <c r="Y10" i="55"/>
  <c r="X10" i="55"/>
  <c r="V10" i="55"/>
  <c r="U10" i="55"/>
  <c r="T10" i="55"/>
  <c r="AD9" i="55"/>
  <c r="AC9" i="55"/>
  <c r="AG9" i="55" s="1"/>
  <c r="AH9" i="55" s="1"/>
  <c r="AB9" i="55"/>
  <c r="Z9" i="55"/>
  <c r="Y9" i="55"/>
  <c r="X9" i="55"/>
  <c r="V9" i="55"/>
  <c r="U9" i="55"/>
  <c r="T9" i="55"/>
  <c r="AK27" i="41"/>
  <c r="AK26" i="41"/>
  <c r="AK25" i="41"/>
  <c r="AK24" i="41"/>
  <c r="AK23" i="41"/>
  <c r="AK21" i="41"/>
  <c r="AK20" i="41"/>
  <c r="AK19" i="41"/>
  <c r="AK18" i="41"/>
  <c r="AK17" i="41"/>
  <c r="AK16" i="41"/>
  <c r="AK14" i="41"/>
  <c r="AK13" i="41"/>
  <c r="AK12" i="41"/>
  <c r="AK11" i="41"/>
  <c r="AK10" i="41"/>
  <c r="AK9" i="41"/>
  <c r="O28" i="41"/>
  <c r="M28" i="41"/>
  <c r="K28" i="41"/>
  <c r="AF27" i="41"/>
  <c r="AD27" i="41"/>
  <c r="AL27" i="41" s="1"/>
  <c r="O27" i="41" s="1"/>
  <c r="AC27" i="41"/>
  <c r="AG27" i="41" s="1"/>
  <c r="AH27" i="41" s="1"/>
  <c r="AB27" i="41"/>
  <c r="Z27" i="41"/>
  <c r="Y27" i="41"/>
  <c r="X27" i="41"/>
  <c r="V27" i="41"/>
  <c r="U27" i="41"/>
  <c r="K27" i="41" s="1"/>
  <c r="T27" i="41"/>
  <c r="AG26" i="41"/>
  <c r="AH26" i="41" s="1"/>
  <c r="AF26" i="41"/>
  <c r="AD26" i="41"/>
  <c r="M26" i="41" s="1"/>
  <c r="AC26" i="41"/>
  <c r="AB26" i="41"/>
  <c r="Z26" i="41"/>
  <c r="Y26" i="41"/>
  <c r="X26" i="41"/>
  <c r="V26" i="41"/>
  <c r="AL26" i="41" s="1"/>
  <c r="O26" i="41" s="1"/>
  <c r="U26" i="41"/>
  <c r="K26" i="41" s="1"/>
  <c r="T26" i="41"/>
  <c r="K25" i="41"/>
  <c r="AG25" i="41"/>
  <c r="AH25" i="41" s="1"/>
  <c r="AD25" i="41"/>
  <c r="AC25" i="41"/>
  <c r="AF25" i="41" s="1"/>
  <c r="AB25" i="41"/>
  <c r="Z25" i="41"/>
  <c r="M25" i="41" s="1"/>
  <c r="Y25" i="41"/>
  <c r="X25" i="41"/>
  <c r="V25" i="41"/>
  <c r="AL25" i="41" s="1"/>
  <c r="O25" i="41" s="1"/>
  <c r="U25" i="41"/>
  <c r="T25" i="41"/>
  <c r="K24" i="41"/>
  <c r="AD24" i="41"/>
  <c r="AC24" i="41"/>
  <c r="AG24" i="41" s="1"/>
  <c r="AH24" i="41" s="1"/>
  <c r="AL24" i="41" s="1"/>
  <c r="O24" i="41" s="1"/>
  <c r="AB24" i="41"/>
  <c r="Z24" i="41"/>
  <c r="M24" i="41" s="1"/>
  <c r="Y24" i="41"/>
  <c r="X24" i="41"/>
  <c r="V24" i="41"/>
  <c r="U24" i="41"/>
  <c r="T24" i="41"/>
  <c r="AF23" i="41"/>
  <c r="AD23" i="41"/>
  <c r="AC23" i="41"/>
  <c r="AG23" i="41" s="1"/>
  <c r="AH23" i="41" s="1"/>
  <c r="AB23" i="41"/>
  <c r="Z23" i="41"/>
  <c r="Y23" i="41"/>
  <c r="X23" i="41"/>
  <c r="V23" i="41"/>
  <c r="U23" i="41"/>
  <c r="K23" i="41" s="1"/>
  <c r="T23" i="41"/>
  <c r="AD20" i="41"/>
  <c r="AC20" i="41"/>
  <c r="AG20" i="41" s="1"/>
  <c r="AH20" i="41" s="1"/>
  <c r="AB20" i="41"/>
  <c r="Z20" i="41"/>
  <c r="Y20" i="41"/>
  <c r="X20" i="41"/>
  <c r="V20" i="41"/>
  <c r="AL20" i="41" s="1"/>
  <c r="O20" i="41" s="1"/>
  <c r="U20" i="41"/>
  <c r="K20" i="41" s="1"/>
  <c r="T20" i="41"/>
  <c r="AD19" i="41"/>
  <c r="AC19" i="41"/>
  <c r="AB19" i="41"/>
  <c r="Z19" i="41"/>
  <c r="Y19" i="41"/>
  <c r="X19" i="41"/>
  <c r="V19" i="41"/>
  <c r="U19" i="41"/>
  <c r="T19" i="41"/>
  <c r="AD18" i="41"/>
  <c r="AC18" i="41"/>
  <c r="AG18" i="41" s="1"/>
  <c r="AB18" i="41"/>
  <c r="Z18" i="41"/>
  <c r="Y18" i="41"/>
  <c r="X18" i="41"/>
  <c r="V18" i="41"/>
  <c r="U18" i="41"/>
  <c r="T18" i="41"/>
  <c r="AD17" i="41"/>
  <c r="AC17" i="41"/>
  <c r="AG17" i="41" s="1"/>
  <c r="AB17" i="41"/>
  <c r="Z17" i="41"/>
  <c r="Y17" i="41"/>
  <c r="X17" i="41"/>
  <c r="V17" i="41"/>
  <c r="U17" i="41"/>
  <c r="T17" i="41"/>
  <c r="AD16" i="41"/>
  <c r="AC16" i="41"/>
  <c r="AG16" i="41" s="1"/>
  <c r="AH16" i="41" s="1"/>
  <c r="AB16" i="41"/>
  <c r="Z16" i="41"/>
  <c r="Y16" i="41"/>
  <c r="X16" i="41"/>
  <c r="V16" i="41"/>
  <c r="U16" i="41"/>
  <c r="T16" i="41"/>
  <c r="AG13" i="41"/>
  <c r="AH13" i="41" s="1"/>
  <c r="AD13" i="41"/>
  <c r="AC13" i="41"/>
  <c r="AB13" i="41"/>
  <c r="Z13" i="41"/>
  <c r="Y13" i="41"/>
  <c r="X13" i="41"/>
  <c r="V13" i="41"/>
  <c r="U13" i="41"/>
  <c r="K13" i="41" s="1"/>
  <c r="T13" i="41"/>
  <c r="AD12" i="41"/>
  <c r="AC12" i="41"/>
  <c r="AG12" i="41" s="1"/>
  <c r="AB12" i="41"/>
  <c r="K12" i="41" s="1"/>
  <c r="Z12" i="41"/>
  <c r="Y12" i="41"/>
  <c r="X12" i="41"/>
  <c r="V12" i="41"/>
  <c r="U12" i="41"/>
  <c r="T12" i="41"/>
  <c r="AD11" i="41"/>
  <c r="AL11" i="41" s="1"/>
  <c r="O11" i="41" s="1"/>
  <c r="AC11" i="41"/>
  <c r="AG11" i="41" s="1"/>
  <c r="AB11" i="41"/>
  <c r="Z11" i="41"/>
  <c r="Y11" i="41"/>
  <c r="X11" i="41"/>
  <c r="V11" i="41"/>
  <c r="U11" i="41"/>
  <c r="T11" i="41"/>
  <c r="AD10" i="41"/>
  <c r="AC10" i="41"/>
  <c r="AG10" i="41" s="1"/>
  <c r="AH10" i="41" s="1"/>
  <c r="AB10" i="41"/>
  <c r="Z10" i="41"/>
  <c r="Y10" i="41"/>
  <c r="X10" i="41"/>
  <c r="V10" i="41"/>
  <c r="U10" i="41"/>
  <c r="T10" i="41"/>
  <c r="AD9" i="41"/>
  <c r="AC9" i="41"/>
  <c r="AB9" i="41"/>
  <c r="Z9" i="41"/>
  <c r="Y9" i="41"/>
  <c r="X9" i="41"/>
  <c r="V9" i="41"/>
  <c r="U9" i="41"/>
  <c r="T9" i="41"/>
  <c r="AF10" i="55" l="1"/>
  <c r="AG10" i="55"/>
  <c r="AH10" i="55" s="1"/>
  <c r="AJ9" i="55"/>
  <c r="K9" i="55" s="1"/>
  <c r="AJ11" i="55"/>
  <c r="K11" i="55" s="1"/>
  <c r="K12" i="55"/>
  <c r="AJ13" i="55"/>
  <c r="K13" i="55" s="1"/>
  <c r="AJ14" i="55"/>
  <c r="K14" i="55" s="1"/>
  <c r="AJ15" i="55"/>
  <c r="AJ10" i="55"/>
  <c r="K10" i="55" s="1"/>
  <c r="AL15" i="55"/>
  <c r="O15" i="55" s="1"/>
  <c r="AF15" i="55"/>
  <c r="AF13" i="55"/>
  <c r="AH13" i="55"/>
  <c r="AF12" i="55"/>
  <c r="AL10" i="55"/>
  <c r="O10" i="55" s="1"/>
  <c r="O16" i="55"/>
  <c r="AK16" i="55"/>
  <c r="M16" i="55" s="1"/>
  <c r="AK18" i="55"/>
  <c r="M18" i="55" s="1"/>
  <c r="AL9" i="55"/>
  <c r="O9" i="55" s="1"/>
  <c r="AL17" i="55"/>
  <c r="O17" i="55" s="1"/>
  <c r="AL18" i="55"/>
  <c r="O18" i="55" s="1"/>
  <c r="AL19" i="55"/>
  <c r="O19" i="55" s="1"/>
  <c r="AF9" i="55"/>
  <c r="AL11" i="55"/>
  <c r="AL12" i="55"/>
  <c r="AL13" i="55"/>
  <c r="AF14" i="55"/>
  <c r="AH14" i="55" s="1"/>
  <c r="AL14" i="55" s="1"/>
  <c r="K15" i="55"/>
  <c r="AF17" i="55"/>
  <c r="AF18" i="55"/>
  <c r="AF19" i="55"/>
  <c r="AK10" i="55"/>
  <c r="M10" i="55" s="1"/>
  <c r="AK15" i="55"/>
  <c r="M15" i="55" s="1"/>
  <c r="AK20" i="55"/>
  <c r="M20" i="55" s="1"/>
  <c r="AF11" i="55"/>
  <c r="AH11" i="55" s="1"/>
  <c r="AF19" i="41"/>
  <c r="AF17" i="41"/>
  <c r="K16" i="41"/>
  <c r="K9" i="41"/>
  <c r="AF10" i="41"/>
  <c r="AF20" i="41"/>
  <c r="AF16" i="41"/>
  <c r="AF11" i="41"/>
  <c r="AF9" i="41"/>
  <c r="K11" i="41"/>
  <c r="AL16" i="41"/>
  <c r="O16" i="41" s="1"/>
  <c r="AH17" i="41"/>
  <c r="AL17" i="41"/>
  <c r="O17" i="41" s="1"/>
  <c r="K18" i="41"/>
  <c r="AG9" i="41"/>
  <c r="AH9" i="41" s="1"/>
  <c r="AL9" i="41" s="1"/>
  <c r="O9" i="41" s="1"/>
  <c r="O14" i="41" s="1"/>
  <c r="AL12" i="41"/>
  <c r="O12" i="41" s="1"/>
  <c r="AF13" i="41"/>
  <c r="K17" i="41"/>
  <c r="K10" i="41"/>
  <c r="AL13" i="41"/>
  <c r="O13" i="41" s="1"/>
  <c r="K19" i="41"/>
  <c r="AL10" i="41"/>
  <c r="O10" i="41" s="1"/>
  <c r="AH11" i="41"/>
  <c r="M16" i="41"/>
  <c r="AG19" i="41"/>
  <c r="AH19" i="41" s="1"/>
  <c r="AL19" i="41" s="1"/>
  <c r="O19" i="41" s="1"/>
  <c r="M20" i="41"/>
  <c r="AH18" i="41"/>
  <c r="AL18" i="41" s="1"/>
  <c r="O18" i="41" s="1"/>
  <c r="AL23" i="41"/>
  <c r="O23" i="41" s="1"/>
  <c r="AF12" i="41"/>
  <c r="AH12" i="41" s="1"/>
  <c r="AF18" i="41"/>
  <c r="AF24" i="41"/>
  <c r="M11" i="41"/>
  <c r="M23" i="41"/>
  <c r="M27" i="41"/>
  <c r="O14" i="55" l="1"/>
  <c r="AK14" i="55"/>
  <c r="M14" i="55" s="1"/>
  <c r="AK17" i="55"/>
  <c r="M17" i="55" s="1"/>
  <c r="AK9" i="55"/>
  <c r="M9" i="55" s="1"/>
  <c r="AK19" i="55"/>
  <c r="M19" i="55" s="1"/>
  <c r="O13" i="55"/>
  <c r="AK13" i="55"/>
  <c r="M13" i="55" s="1"/>
  <c r="O12" i="55"/>
  <c r="AK12" i="55"/>
  <c r="M12" i="55" s="1"/>
  <c r="O11" i="55"/>
  <c r="AK11" i="55"/>
  <c r="M11" i="55" s="1"/>
  <c r="O21" i="41"/>
  <c r="O30" i="41" s="1"/>
  <c r="M18" i="41"/>
  <c r="M9" i="41"/>
  <c r="M13" i="41"/>
  <c r="M10" i="41"/>
  <c r="M12" i="41"/>
  <c r="M17" i="41"/>
  <c r="M19" i="41"/>
  <c r="O24" i="55" l="1"/>
  <c r="K24" i="55"/>
  <c r="M24" i="55"/>
  <c r="K21" i="41"/>
  <c r="M14" i="41"/>
  <c r="M21" i="41"/>
  <c r="K14" i="41"/>
  <c r="M30" i="41" l="1"/>
  <c r="K30" i="4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<sst xmlns="http://schemas.openxmlformats.org/spreadsheetml/2006/main" count="1043" uniqueCount="222">
  <si>
    <t>(フリガナ)</t>
    <phoneticPr fontId="1"/>
  </si>
  <si>
    <t>希望水先人免許</t>
    <rPh sb="0" eb="2">
      <t>キボウ</t>
    </rPh>
    <rPh sb="2" eb="4">
      <t>ミズサキ</t>
    </rPh>
    <rPh sb="4" eb="5">
      <t>ニン</t>
    </rPh>
    <rPh sb="5" eb="7">
      <t>メンキョ</t>
    </rPh>
    <phoneticPr fontId="1"/>
  </si>
  <si>
    <t>非表示</t>
    <rPh sb="0" eb="3">
      <t>ヒヒョウジ</t>
    </rPh>
    <phoneticPr fontId="1"/>
  </si>
  <si>
    <t>氏名</t>
    <rPh sb="0" eb="2">
      <t>シメイ</t>
    </rPh>
    <phoneticPr fontId="1"/>
  </si>
  <si>
    <t>乗 　船　 期　 間</t>
    <rPh sb="0" eb="1">
      <t>ジョウ</t>
    </rPh>
    <rPh sb="3" eb="4">
      <t>セン</t>
    </rPh>
    <rPh sb="6" eb="7">
      <t>キ</t>
    </rPh>
    <rPh sb="9" eb="10">
      <t>アイダ</t>
    </rPh>
    <phoneticPr fontId="1"/>
  </si>
  <si>
    <t>乗船日数</t>
    <rPh sb="0" eb="2">
      <t>ジョウセン</t>
    </rPh>
    <rPh sb="2" eb="3">
      <t>ヒ</t>
    </rPh>
    <rPh sb="3" eb="4">
      <t>スウ</t>
    </rPh>
    <phoneticPr fontId="1"/>
  </si>
  <si>
    <t>表示年</t>
    <rPh sb="0" eb="2">
      <t>ヒョウジ</t>
    </rPh>
    <rPh sb="2" eb="3">
      <t>ネン</t>
    </rPh>
    <phoneticPr fontId="1"/>
  </si>
  <si>
    <t>表示月</t>
    <phoneticPr fontId="1"/>
  </si>
  <si>
    <t>年</t>
    <rPh sb="0" eb="1">
      <t>ネン</t>
    </rPh>
    <phoneticPr fontId="1"/>
  </si>
  <si>
    <t>月</t>
    <rPh sb="0" eb="1">
      <t>ツキ</t>
    </rPh>
    <phoneticPr fontId="1"/>
  </si>
  <si>
    <t>日</t>
    <rPh sb="0" eb="1">
      <t>ニチ</t>
    </rPh>
    <phoneticPr fontId="1"/>
  </si>
  <si>
    <t>船長</t>
  </si>
  <si>
    <t>沿海区域</t>
  </si>
  <si>
    <t>一等航海士</t>
  </si>
  <si>
    <t>合　計</t>
    <rPh sb="0" eb="1">
      <t>ゴウ</t>
    </rPh>
    <rPh sb="2" eb="3">
      <t>ケイ</t>
    </rPh>
    <phoneticPr fontId="1"/>
  </si>
  <si>
    <t>件数</t>
    <rPh sb="0" eb="2">
      <t>ケンスウ</t>
    </rPh>
    <phoneticPr fontId="1"/>
  </si>
  <si>
    <t>二</t>
  </si>
  <si>
    <t>一等航海士</t>
    <rPh sb="0" eb="2">
      <t>イットウ</t>
    </rPh>
    <rPh sb="2" eb="5">
      <t>コウカイシ</t>
    </rPh>
    <phoneticPr fontId="1"/>
  </si>
  <si>
    <t>フェリー</t>
  </si>
  <si>
    <t>年</t>
  </si>
  <si>
    <t>月</t>
  </si>
  <si>
    <t>日</t>
  </si>
  <si>
    <t>二等航海士</t>
  </si>
  <si>
    <t>三等航海士</t>
  </si>
  <si>
    <t>次席一等航海士</t>
  </si>
  <si>
    <t>次席二等航海士</t>
  </si>
  <si>
    <t>次席三等航海士</t>
  </si>
  <si>
    <t>三席二等航海士</t>
    <rPh sb="0" eb="2">
      <t>サンセキ</t>
    </rPh>
    <rPh sb="2" eb="4">
      <t>ニトウ</t>
    </rPh>
    <rPh sb="4" eb="7">
      <t>コウカイシ</t>
    </rPh>
    <phoneticPr fontId="1"/>
  </si>
  <si>
    <t>次席一等航海士</t>
    <rPh sb="0" eb="2">
      <t>ジセキ</t>
    </rPh>
    <rPh sb="2" eb="4">
      <t>イットウ</t>
    </rPh>
    <rPh sb="4" eb="7">
      <t>コウカイシ</t>
    </rPh>
    <phoneticPr fontId="1"/>
  </si>
  <si>
    <t>三等航海士</t>
    <rPh sb="0" eb="2">
      <t>サントウ</t>
    </rPh>
    <rPh sb="2" eb="5">
      <t>コウカイシ</t>
    </rPh>
    <phoneticPr fontId="1"/>
  </si>
  <si>
    <t>三席三等航海士</t>
    <rPh sb="0" eb="2">
      <t>サンセキ</t>
    </rPh>
    <rPh sb="2" eb="4">
      <t>サントウ</t>
    </rPh>
    <rPh sb="4" eb="7">
      <t>コウカイシ</t>
    </rPh>
    <phoneticPr fontId="1"/>
  </si>
  <si>
    <t>次席三等航海士</t>
    <phoneticPr fontId="1"/>
  </si>
  <si>
    <t>二等航海士</t>
    <rPh sb="0" eb="2">
      <t>ニトウ</t>
    </rPh>
    <rPh sb="2" eb="5">
      <t>コウカイシ</t>
    </rPh>
    <phoneticPr fontId="1"/>
  </si>
  <si>
    <t>次席二等航海士</t>
    <rPh sb="0" eb="2">
      <t>ジセキ</t>
    </rPh>
    <rPh sb="2" eb="4">
      <t>ニトウ</t>
    </rPh>
    <rPh sb="4" eb="7">
      <t>コウカイシ</t>
    </rPh>
    <phoneticPr fontId="1"/>
  </si>
  <si>
    <t>等級</t>
    <rPh sb="0" eb="2">
      <t>トウキュウ</t>
    </rPh>
    <phoneticPr fontId="1"/>
  </si>
  <si>
    <t>職位</t>
    <rPh sb="0" eb="2">
      <t>ショクイ</t>
    </rPh>
    <phoneticPr fontId="1"/>
  </si>
  <si>
    <t>一級</t>
    <rPh sb="0" eb="1">
      <t>イチ</t>
    </rPh>
    <rPh sb="1" eb="2">
      <t>キュウ</t>
    </rPh>
    <phoneticPr fontId="1"/>
  </si>
  <si>
    <t>二級</t>
    <rPh sb="0" eb="1">
      <t>ニ</t>
    </rPh>
    <rPh sb="1" eb="2">
      <t>キュウ</t>
    </rPh>
    <phoneticPr fontId="1"/>
  </si>
  <si>
    <t>三級</t>
    <rPh sb="0" eb="1">
      <t>サン</t>
    </rPh>
    <rPh sb="1" eb="2">
      <t>キュウ</t>
    </rPh>
    <phoneticPr fontId="1"/>
  </si>
  <si>
    <t>その他直接入力した職種をこここ入れて下さい。纏めて計算されます。</t>
    <rPh sb="9" eb="11">
      <t>ショクシュ</t>
    </rPh>
    <rPh sb="15" eb="16">
      <t>イ</t>
    </rPh>
    <rPh sb="18" eb="19">
      <t>クダ</t>
    </rPh>
    <rPh sb="22" eb="23">
      <t>マト</t>
    </rPh>
    <rPh sb="25" eb="27">
      <t>ケイサン</t>
    </rPh>
    <phoneticPr fontId="1"/>
  </si>
  <si>
    <t>船長</t>
    <rPh sb="0" eb="1">
      <t>フネ</t>
    </rPh>
    <rPh sb="1" eb="2">
      <t>チョウ</t>
    </rPh>
    <phoneticPr fontId="1"/>
  </si>
  <si>
    <t>三席一等航海士</t>
    <rPh sb="0" eb="1">
      <t>サン</t>
    </rPh>
    <rPh sb="1" eb="2">
      <t>セキ</t>
    </rPh>
    <rPh sb="2" eb="4">
      <t>イットウ</t>
    </rPh>
    <rPh sb="4" eb="7">
      <t>コウカイシ</t>
    </rPh>
    <phoneticPr fontId="1"/>
  </si>
  <si>
    <t>三席一等航海士</t>
    <rPh sb="0" eb="2">
      <t>サンセキ</t>
    </rPh>
    <rPh sb="2" eb="4">
      <t>イットウ</t>
    </rPh>
    <rPh sb="4" eb="7">
      <t>コウカイシ</t>
    </rPh>
    <phoneticPr fontId="1"/>
  </si>
  <si>
    <t>日</t>
    <rPh sb="0" eb="1">
      <t>ヒ</t>
    </rPh>
    <phoneticPr fontId="1"/>
  </si>
  <si>
    <t>四席一等航海士</t>
    <rPh sb="0" eb="1">
      <t>４</t>
    </rPh>
    <rPh sb="1" eb="2">
      <t>セキ</t>
    </rPh>
    <rPh sb="2" eb="4">
      <t>イットウ</t>
    </rPh>
    <rPh sb="4" eb="7">
      <t>コウカイシ</t>
    </rPh>
    <phoneticPr fontId="1"/>
  </si>
  <si>
    <t>*</t>
    <phoneticPr fontId="1"/>
  </si>
  <si>
    <t>***</t>
    <phoneticPr fontId="1"/>
  </si>
  <si>
    <t>**</t>
    <phoneticPr fontId="1"/>
  </si>
  <si>
    <t>表示日</t>
    <rPh sb="2" eb="3">
      <t>ニチ</t>
    </rPh>
    <phoneticPr fontId="1"/>
  </si>
  <si>
    <t>表示年差</t>
    <rPh sb="0" eb="2">
      <t>ヒョウジ</t>
    </rPh>
    <rPh sb="2" eb="3">
      <t>ネン</t>
    </rPh>
    <rPh sb="3" eb="4">
      <t>サ</t>
    </rPh>
    <phoneticPr fontId="1"/>
  </si>
  <si>
    <t>表示日差</t>
    <rPh sb="2" eb="3">
      <t>ニチ</t>
    </rPh>
    <rPh sb="3" eb="4">
      <t>サ</t>
    </rPh>
    <phoneticPr fontId="1"/>
  </si>
  <si>
    <t>表示月</t>
  </si>
  <si>
    <t>表示月差</t>
    <rPh sb="0" eb="2">
      <t>ヒョウジ</t>
    </rPh>
    <rPh sb="2" eb="3">
      <t>ツキ</t>
    </rPh>
    <rPh sb="3" eb="4">
      <t>サ</t>
    </rPh>
    <phoneticPr fontId="1"/>
  </si>
  <si>
    <t>起算　の日</t>
    <rPh sb="0" eb="1">
      <t>キ</t>
    </rPh>
    <rPh sb="1" eb="2">
      <t>サン</t>
    </rPh>
    <rPh sb="4" eb="5">
      <t>ヒ</t>
    </rPh>
    <phoneticPr fontId="1"/>
  </si>
  <si>
    <t>起算　の前日</t>
    <rPh sb="0" eb="1">
      <t>キ</t>
    </rPh>
    <rPh sb="1" eb="2">
      <t>サン</t>
    </rPh>
    <rPh sb="4" eb="6">
      <t>マエヒ</t>
    </rPh>
    <phoneticPr fontId="1"/>
  </si>
  <si>
    <t>満了　の日</t>
    <rPh sb="0" eb="1">
      <t>マン</t>
    </rPh>
    <rPh sb="1" eb="2">
      <t>リョウ</t>
    </rPh>
    <rPh sb="4" eb="5">
      <t>ヒ</t>
    </rPh>
    <phoneticPr fontId="1"/>
  </si>
  <si>
    <t>期間　の表記</t>
    <rPh sb="0" eb="2">
      <t>キカン</t>
    </rPh>
    <rPh sb="4" eb="6">
      <t>ヒョウキ</t>
    </rPh>
    <phoneticPr fontId="1"/>
  </si>
  <si>
    <t>満了　の日の前月の末日</t>
    <rPh sb="0" eb="1">
      <t>マン</t>
    </rPh>
    <rPh sb="1" eb="2">
      <t>リョウ</t>
    </rPh>
    <rPh sb="4" eb="5">
      <t>ヒ</t>
    </rPh>
    <rPh sb="6" eb="8">
      <t>ゼンゲツ</t>
    </rPh>
    <rPh sb="9" eb="11">
      <t>マツジツ</t>
    </rPh>
    <phoneticPr fontId="1"/>
  </si>
  <si>
    <t>総トン数</t>
    <phoneticPr fontId="1"/>
  </si>
  <si>
    <t>船種</t>
    <rPh sb="0" eb="1">
      <t>フナ</t>
    </rPh>
    <rPh sb="1" eb="2">
      <t>タネ</t>
    </rPh>
    <phoneticPr fontId="1"/>
  </si>
  <si>
    <t>船名</t>
    <phoneticPr fontId="1"/>
  </si>
  <si>
    <t>航行区域</t>
    <phoneticPr fontId="1"/>
  </si>
  <si>
    <t>職位</t>
    <rPh sb="0" eb="1">
      <t>ショク</t>
    </rPh>
    <rPh sb="1" eb="2">
      <t>クライ</t>
    </rPh>
    <phoneticPr fontId="1"/>
  </si>
  <si>
    <t>△△△△丸</t>
  </si>
  <si>
    <t>◇◇◇◇丸</t>
  </si>
  <si>
    <t>◎◎◎◎丸</t>
  </si>
  <si>
    <t>ミズサキ　タロウ</t>
  </si>
  <si>
    <t>水先　太郎</t>
  </si>
  <si>
    <t>小　計</t>
    <rPh sb="0" eb="1">
      <t>ショウ</t>
    </rPh>
    <rPh sb="2" eb="3">
      <t>ケイ</t>
    </rPh>
    <phoneticPr fontId="1"/>
  </si>
  <si>
    <t>小　計</t>
    <phoneticPr fontId="1"/>
  </si>
  <si>
    <t>乗船日（yyyy/mm/dd）</t>
    <phoneticPr fontId="1"/>
  </si>
  <si>
    <t>下船日（yyyy/mm/dd）</t>
    <rPh sb="0" eb="2">
      <t>ゲセン</t>
    </rPh>
    <rPh sb="2" eb="3">
      <t>ビ</t>
    </rPh>
    <phoneticPr fontId="1"/>
  </si>
  <si>
    <t>（yyyy/mm/dd）</t>
    <phoneticPr fontId="1"/>
  </si>
  <si>
    <t>作成日：</t>
    <rPh sb="0" eb="3">
      <t>サクセイビ</t>
    </rPh>
    <phoneticPr fontId="1"/>
  </si>
  <si>
    <t>&lt;&lt; ご参考 &gt;&gt;</t>
    <rPh sb="4" eb="6">
      <t>サンコウ</t>
    </rPh>
    <phoneticPr fontId="1"/>
  </si>
  <si>
    <t>Y</t>
    <phoneticPr fontId="1"/>
  </si>
  <si>
    <t>Z</t>
    <phoneticPr fontId="1"/>
  </si>
  <si>
    <t>AC</t>
    <phoneticPr fontId="1"/>
  </si>
  <si>
    <t>AD</t>
    <phoneticPr fontId="1"/>
  </si>
  <si>
    <t>AG</t>
    <phoneticPr fontId="1"/>
  </si>
  <si>
    <t>AL</t>
    <phoneticPr fontId="1"/>
  </si>
  <si>
    <t>AH</t>
    <phoneticPr fontId="1"/>
  </si>
  <si>
    <t>AJ</t>
    <phoneticPr fontId="1"/>
  </si>
  <si>
    <t>水先　小太郎</t>
    <rPh sb="0" eb="2">
      <t>ミズサキ</t>
    </rPh>
    <rPh sb="3" eb="6">
      <t>コタロウ</t>
    </rPh>
    <phoneticPr fontId="1"/>
  </si>
  <si>
    <t>ミズサキ　コタロウ</t>
    <phoneticPr fontId="1"/>
  </si>
  <si>
    <t>三</t>
  </si>
  <si>
    <t>自動車船</t>
  </si>
  <si>
    <t>コンテナ船</t>
  </si>
  <si>
    <t>ばら積み船</t>
  </si>
  <si>
    <t>遠洋区域</t>
  </si>
  <si>
    <r>
      <rPr>
        <b/>
        <sz val="24"/>
        <rFont val="HGPｺﾞｼｯｸM"/>
        <family val="3"/>
        <charset val="128"/>
      </rPr>
      <t>乗 船 履 歴 証 明 書　（センター申請用）</t>
    </r>
    <r>
      <rPr>
        <b/>
        <sz val="20"/>
        <rFont val="HGPｺﾞｼｯｸM"/>
        <family val="3"/>
        <charset val="128"/>
      </rPr>
      <t>　　</t>
    </r>
    <r>
      <rPr>
        <b/>
        <sz val="18"/>
        <rFont val="HGPｺﾞｼｯｸM"/>
        <family val="3"/>
        <charset val="128"/>
      </rPr>
      <t>＜一括届出等船舶（シート①）以外の船舶での履歴用（３０件まで）＞</t>
    </r>
    <rPh sb="0" eb="1">
      <t>ジョウ</t>
    </rPh>
    <rPh sb="2" eb="3">
      <t>セン</t>
    </rPh>
    <rPh sb="4" eb="5">
      <t>クツ</t>
    </rPh>
    <rPh sb="6" eb="7">
      <t>レキ</t>
    </rPh>
    <rPh sb="8" eb="9">
      <t>アカシ</t>
    </rPh>
    <rPh sb="10" eb="11">
      <t>メイ</t>
    </rPh>
    <rPh sb="12" eb="13">
      <t>ショ</t>
    </rPh>
    <rPh sb="19" eb="22">
      <t>シンセイヨウ</t>
    </rPh>
    <rPh sb="30" eb="31">
      <t>ナド</t>
    </rPh>
    <rPh sb="31" eb="33">
      <t>センパク</t>
    </rPh>
    <rPh sb="44" eb="46">
      <t>イガイ</t>
    </rPh>
    <rPh sb="47" eb="49">
      <t>センパク</t>
    </rPh>
    <rPh sb="52" eb="53">
      <t>ケンケン</t>
    </rPh>
    <phoneticPr fontId="1"/>
  </si>
  <si>
    <t>○席三等航海士（○に入力してください）</t>
    <rPh sb="1" eb="2">
      <t>セキ</t>
    </rPh>
    <rPh sb="2" eb="4">
      <t>サントウ</t>
    </rPh>
    <rPh sb="4" eb="7">
      <t>コウカイシ</t>
    </rPh>
    <phoneticPr fontId="1"/>
  </si>
  <si>
    <t>○席二等航海士（○に入力してください）</t>
    <rPh sb="1" eb="2">
      <t>セキ</t>
    </rPh>
    <rPh sb="2" eb="4">
      <t>ニトウ</t>
    </rPh>
    <rPh sb="4" eb="7">
      <t>コウカイシ</t>
    </rPh>
    <phoneticPr fontId="1"/>
  </si>
  <si>
    <t>黄色　非表示</t>
    <rPh sb="0" eb="2">
      <t>キイロ</t>
    </rPh>
    <rPh sb="3" eb="6">
      <t>ヒヒョウジ</t>
    </rPh>
    <phoneticPr fontId="1"/>
  </si>
  <si>
    <t>青枠内のみ表示</t>
    <rPh sb="0" eb="1">
      <t>アオ</t>
    </rPh>
    <rPh sb="1" eb="2">
      <t>ワク</t>
    </rPh>
    <rPh sb="2" eb="3">
      <t>ナイ</t>
    </rPh>
    <rPh sb="5" eb="7">
      <t>ヒョウジ</t>
    </rPh>
    <phoneticPr fontId="1"/>
  </si>
  <si>
    <t>職　位</t>
    <rPh sb="0" eb="1">
      <t>ショク</t>
    </rPh>
    <rPh sb="2" eb="3">
      <t>クライ</t>
    </rPh>
    <phoneticPr fontId="1"/>
  </si>
  <si>
    <t>職位別乗船履歴</t>
    <rPh sb="0" eb="2">
      <t>ショクイ</t>
    </rPh>
    <rPh sb="2" eb="3">
      <t>ベツ</t>
    </rPh>
    <rPh sb="3" eb="4">
      <t>ジョウ</t>
    </rPh>
    <rPh sb="4" eb="5">
      <t>フネ</t>
    </rPh>
    <rPh sb="5" eb="6">
      <t>クツ</t>
    </rPh>
    <rPh sb="6" eb="7">
      <t>レキ</t>
    </rPh>
    <phoneticPr fontId="1"/>
  </si>
  <si>
    <t>艦長</t>
    <rPh sb="0" eb="2">
      <t>カンチョウ</t>
    </rPh>
    <phoneticPr fontId="1"/>
  </si>
  <si>
    <t>隊司令</t>
  </si>
  <si>
    <t>入れ直しかどうか、両方がOKなら計算へ</t>
    <rPh sb="0" eb="1">
      <t>イ</t>
    </rPh>
    <rPh sb="2" eb="3">
      <t>ナオ</t>
    </rPh>
    <phoneticPr fontId="1"/>
  </si>
  <si>
    <t>入力月の末日確認入力した月は初日か末日かどうか</t>
    <rPh sb="0" eb="2">
      <t>ニュウリョク</t>
    </rPh>
    <rPh sb="2" eb="3">
      <t>ツキ</t>
    </rPh>
    <rPh sb="4" eb="6">
      <t>マツジツ</t>
    </rPh>
    <rPh sb="6" eb="8">
      <t>カクニン</t>
    </rPh>
    <phoneticPr fontId="1"/>
  </si>
  <si>
    <t>日付入力の確認（エラー表示）</t>
    <rPh sb="0" eb="2">
      <t>ヒヅケ</t>
    </rPh>
    <rPh sb="2" eb="4">
      <t>ニュウリョク</t>
    </rPh>
    <rPh sb="5" eb="7">
      <t>カクニン</t>
    </rPh>
    <rPh sb="11" eb="13">
      <t>ヒョウジ</t>
    </rPh>
    <phoneticPr fontId="1"/>
  </si>
  <si>
    <t>両方OKなら〇</t>
    <rPh sb="0" eb="1">
      <t>リョウ</t>
    </rPh>
    <rPh sb="1" eb="2">
      <t>ホウ</t>
    </rPh>
    <phoneticPr fontId="1"/>
  </si>
  <si>
    <t>乗船</t>
    <rPh sb="0" eb="2">
      <t>ジョウセン</t>
    </rPh>
    <phoneticPr fontId="1"/>
  </si>
  <si>
    <t>下船</t>
    <rPh sb="0" eb="2">
      <t>ゲセン</t>
    </rPh>
    <phoneticPr fontId="1"/>
  </si>
  <si>
    <t>乗船日</t>
    <rPh sb="0" eb="2">
      <t>ジョウセン</t>
    </rPh>
    <rPh sb="2" eb="3">
      <t>ヒ</t>
    </rPh>
    <phoneticPr fontId="1"/>
  </si>
  <si>
    <t>下船日</t>
    <rPh sb="0" eb="2">
      <t>ゲセン</t>
    </rPh>
    <rPh sb="2" eb="3">
      <t>ビ</t>
    </rPh>
    <phoneticPr fontId="1"/>
  </si>
  <si>
    <t>チェック</t>
    <phoneticPr fontId="1"/>
  </si>
  <si>
    <t>乗船日の初日</t>
    <rPh sb="0" eb="2">
      <t>ジョウセン</t>
    </rPh>
    <rPh sb="2" eb="3">
      <t>ビ</t>
    </rPh>
    <rPh sb="4" eb="6">
      <t>ショニチ</t>
    </rPh>
    <phoneticPr fontId="1"/>
  </si>
  <si>
    <t>乗船日の末日</t>
    <rPh sb="0" eb="2">
      <t>ジョウセン</t>
    </rPh>
    <rPh sb="2" eb="3">
      <t>ビ</t>
    </rPh>
    <rPh sb="4" eb="6">
      <t>マツジツ</t>
    </rPh>
    <phoneticPr fontId="1"/>
  </si>
  <si>
    <t>入力日が
初日か末日か</t>
    <rPh sb="0" eb="2">
      <t>ニュウリョク</t>
    </rPh>
    <rPh sb="2" eb="3">
      <t>ビ</t>
    </rPh>
    <rPh sb="8" eb="10">
      <t>マツジツ</t>
    </rPh>
    <phoneticPr fontId="1"/>
  </si>
  <si>
    <t>下船日の末日のみ表示</t>
    <rPh sb="0" eb="2">
      <t>ゲセン</t>
    </rPh>
    <rPh sb="2" eb="3">
      <t>ビ</t>
    </rPh>
    <rPh sb="4" eb="6">
      <t>マツジツ</t>
    </rPh>
    <rPh sb="8" eb="10">
      <t>ヒョウジ</t>
    </rPh>
    <phoneticPr fontId="1"/>
  </si>
  <si>
    <t>入力日が
末日か</t>
    <rPh sb="0" eb="2">
      <t>ニュウリョク</t>
    </rPh>
    <rPh sb="2" eb="3">
      <t>ビ</t>
    </rPh>
    <rPh sb="5" eb="7">
      <t>マツジツ</t>
    </rPh>
    <phoneticPr fontId="1"/>
  </si>
  <si>
    <t>副長</t>
    <rPh sb="0" eb="2">
      <t>フクチョウ</t>
    </rPh>
    <phoneticPr fontId="1"/>
  </si>
  <si>
    <t>既に入力しているのも書き換え可能</t>
    <rPh sb="0" eb="1">
      <t>スデ</t>
    </rPh>
    <rPh sb="2" eb="4">
      <t>ニュウリョク</t>
    </rPh>
    <rPh sb="10" eb="11">
      <t>カ</t>
    </rPh>
    <rPh sb="12" eb="13">
      <t>カ</t>
    </rPh>
    <rPh sb="14" eb="16">
      <t>カノウ</t>
    </rPh>
    <phoneticPr fontId="1"/>
  </si>
  <si>
    <t>船　種</t>
    <rPh sb="0" eb="1">
      <t>フネシュベツ</t>
    </rPh>
    <phoneticPr fontId="1"/>
  </si>
  <si>
    <t>船種別乗船履歴</t>
    <rPh sb="2" eb="3">
      <t>ベツ</t>
    </rPh>
    <rPh sb="3" eb="4">
      <t>ジョウ</t>
    </rPh>
    <rPh sb="4" eb="5">
      <t>フネ</t>
    </rPh>
    <rPh sb="5" eb="6">
      <t>クツ</t>
    </rPh>
    <rPh sb="6" eb="7">
      <t>レキ</t>
    </rPh>
    <phoneticPr fontId="1"/>
  </si>
  <si>
    <t>コンテナ船</t>
    <phoneticPr fontId="1"/>
  </si>
  <si>
    <t>護衛船</t>
  </si>
  <si>
    <t>巡視船</t>
  </si>
  <si>
    <t>航行区域</t>
    <rPh sb="0" eb="2">
      <t>コウコウ</t>
    </rPh>
    <rPh sb="2" eb="4">
      <t>クイキ</t>
    </rPh>
    <phoneticPr fontId="1"/>
  </si>
  <si>
    <t>航行区域別乗船履歴</t>
    <rPh sb="5" eb="6">
      <t>ジョウ</t>
    </rPh>
    <rPh sb="6" eb="7">
      <t>フネ</t>
    </rPh>
    <rPh sb="7" eb="8">
      <t>クツ</t>
    </rPh>
    <rPh sb="8" eb="9">
      <t>レキ</t>
    </rPh>
    <phoneticPr fontId="1"/>
  </si>
  <si>
    <r>
      <rPr>
        <b/>
        <sz val="24"/>
        <rFont val="HGPｺﾞｼｯｸM"/>
        <family val="3"/>
        <charset val="128"/>
      </rPr>
      <t>乗 船 履 歴 証 明 書　（センター申請用）</t>
    </r>
    <r>
      <rPr>
        <b/>
        <sz val="20"/>
        <rFont val="HGPｺﾞｼｯｸM"/>
        <family val="3"/>
        <charset val="128"/>
      </rPr>
      <t>　　</t>
    </r>
    <r>
      <rPr>
        <b/>
        <sz val="18"/>
        <rFont val="HGPｺﾞｼｯｸM"/>
        <family val="3"/>
        <charset val="128"/>
      </rPr>
      <t>＜①一括届出又は交代制勤務制船舶での履歴用（20件まで）＞</t>
    </r>
    <rPh sb="0" eb="1">
      <t>ジョウ</t>
    </rPh>
    <rPh sb="2" eb="3">
      <t>セン</t>
    </rPh>
    <rPh sb="4" eb="5">
      <t>クツ</t>
    </rPh>
    <rPh sb="6" eb="7">
      <t>レキ</t>
    </rPh>
    <rPh sb="8" eb="9">
      <t>アカシ</t>
    </rPh>
    <rPh sb="10" eb="11">
      <t>メイ</t>
    </rPh>
    <rPh sb="12" eb="13">
      <t>ショ</t>
    </rPh>
    <rPh sb="19" eb="22">
      <t>シンセイヨウ</t>
    </rPh>
    <phoneticPr fontId="1"/>
  </si>
  <si>
    <t>六席一等航海士</t>
    <rPh sb="0" eb="1">
      <t>６</t>
    </rPh>
    <rPh sb="1" eb="2">
      <t>セキ</t>
    </rPh>
    <rPh sb="2" eb="4">
      <t>イットウ</t>
    </rPh>
    <rPh sb="4" eb="7">
      <t>コウカイシ</t>
    </rPh>
    <phoneticPr fontId="1"/>
  </si>
  <si>
    <t>○席一等航海士（○に入力してください）</t>
    <rPh sb="1" eb="2">
      <t>セキ</t>
    </rPh>
    <rPh sb="2" eb="4">
      <t>イットウ</t>
    </rPh>
    <rPh sb="4" eb="7">
      <t>コウカイシ</t>
    </rPh>
    <rPh sb="10" eb="12">
      <t>ニュウリョク</t>
    </rPh>
    <phoneticPr fontId="1"/>
  </si>
  <si>
    <t>全職位</t>
    <rPh sb="0" eb="1">
      <t>スベ</t>
    </rPh>
    <rPh sb="1" eb="3">
      <t>ショクイ</t>
    </rPh>
    <phoneticPr fontId="1"/>
  </si>
  <si>
    <t>船種</t>
    <rPh sb="0" eb="2">
      <t>フナダネ</t>
    </rPh>
    <phoneticPr fontId="1"/>
  </si>
  <si>
    <t>ばら積み船</t>
    <phoneticPr fontId="1"/>
  </si>
  <si>
    <t>フェリー</t>
    <phoneticPr fontId="1"/>
  </si>
  <si>
    <t>****</t>
    <phoneticPr fontId="1"/>
  </si>
  <si>
    <t>自衛隊の方は実職名を直接入力してください</t>
    <rPh sb="0" eb="2">
      <t>ジエイ</t>
    </rPh>
    <rPh sb="2" eb="3">
      <t>タイ</t>
    </rPh>
    <rPh sb="4" eb="5">
      <t>カタ</t>
    </rPh>
    <rPh sb="6" eb="7">
      <t>ジツ</t>
    </rPh>
    <rPh sb="7" eb="9">
      <t>ショクメイ</t>
    </rPh>
    <rPh sb="10" eb="12">
      <t>チョクセツ</t>
    </rPh>
    <phoneticPr fontId="1"/>
  </si>
  <si>
    <t>タンカー</t>
    <phoneticPr fontId="1"/>
  </si>
  <si>
    <t>その他の船は直接入力して下さい</t>
  </si>
  <si>
    <t>LNG船</t>
    <phoneticPr fontId="1"/>
  </si>
  <si>
    <t>LPG船</t>
    <phoneticPr fontId="1"/>
  </si>
  <si>
    <t>自衛隊の方は実職名を直接入力してください</t>
    <rPh sb="0" eb="2">
      <t>ジエイ</t>
    </rPh>
    <rPh sb="2" eb="3">
      <t>タイ</t>
    </rPh>
    <rPh sb="4" eb="5">
      <t>カタ</t>
    </rPh>
    <rPh sb="6" eb="7">
      <t>ジツ</t>
    </rPh>
    <rPh sb="7" eb="9">
      <t>ショクメイ</t>
    </rPh>
    <phoneticPr fontId="1"/>
  </si>
  <si>
    <t>クルーズ船/客船</t>
    <rPh sb="6" eb="8">
      <t>キャクセン</t>
    </rPh>
    <phoneticPr fontId="1"/>
  </si>
  <si>
    <t>調査船</t>
    <phoneticPr fontId="1"/>
  </si>
  <si>
    <t>その他貨物船</t>
    <rPh sb="3" eb="6">
      <t>カモツセン</t>
    </rPh>
    <phoneticPr fontId="1"/>
  </si>
  <si>
    <t>総トン数</t>
    <rPh sb="0" eb="1">
      <t>ソウ</t>
    </rPh>
    <rPh sb="3" eb="4">
      <t>スウ</t>
    </rPh>
    <phoneticPr fontId="1"/>
  </si>
  <si>
    <t>自動車運搬船/PCC</t>
    <rPh sb="0" eb="3">
      <t>ジドウシャ</t>
    </rPh>
    <rPh sb="3" eb="6">
      <t>ウンパンセン</t>
    </rPh>
    <phoneticPr fontId="1"/>
  </si>
  <si>
    <t>航海区域</t>
    <rPh sb="0" eb="2">
      <t>コウカイ</t>
    </rPh>
    <rPh sb="2" eb="4">
      <t>クイキ</t>
    </rPh>
    <phoneticPr fontId="1"/>
  </si>
  <si>
    <t>遠洋区域</t>
    <rPh sb="0" eb="2">
      <t>エンヨウ</t>
    </rPh>
    <rPh sb="2" eb="4">
      <t>クイキ</t>
    </rPh>
    <phoneticPr fontId="1"/>
  </si>
  <si>
    <t>近海区域</t>
    <rPh sb="0" eb="2">
      <t>キンカイ</t>
    </rPh>
    <rPh sb="2" eb="4">
      <t>クイキ</t>
    </rPh>
    <phoneticPr fontId="1"/>
  </si>
  <si>
    <t>沿海区域</t>
    <rPh sb="0" eb="2">
      <t>エンカイ</t>
    </rPh>
    <rPh sb="2" eb="4">
      <t>クイキ</t>
    </rPh>
    <phoneticPr fontId="1"/>
  </si>
  <si>
    <t>その他の区域は直接入力して下さい</t>
    <rPh sb="4" eb="6">
      <t>クイキ</t>
    </rPh>
    <phoneticPr fontId="1"/>
  </si>
  <si>
    <t>BE</t>
    <phoneticPr fontId="1"/>
  </si>
  <si>
    <t>BA</t>
    <phoneticPr fontId="1"/>
  </si>
  <si>
    <t>AZ</t>
    <phoneticPr fontId="1"/>
  </si>
  <si>
    <t>AW</t>
    <phoneticPr fontId="1"/>
  </si>
  <si>
    <t>AV</t>
    <phoneticPr fontId="1"/>
  </si>
  <si>
    <t>AS</t>
    <phoneticPr fontId="1"/>
  </si>
  <si>
    <t>AR</t>
    <phoneticPr fontId="1"/>
  </si>
  <si>
    <t>BD</t>
    <phoneticPr fontId="1"/>
  </si>
  <si>
    <t>○○○○丸</t>
    <rPh sb="4" eb="5">
      <t>マル</t>
    </rPh>
    <phoneticPr fontId="1"/>
  </si>
  <si>
    <t>AT</t>
    <phoneticPr fontId="1"/>
  </si>
  <si>
    <t>AX</t>
    <phoneticPr fontId="1"/>
  </si>
  <si>
    <t>BB</t>
    <phoneticPr fontId="1"/>
  </si>
  <si>
    <t>BF</t>
    <phoneticPr fontId="1"/>
  </si>
  <si>
    <t>重複入力発生</t>
    <rPh sb="0" eb="2">
      <t>チョウフク</t>
    </rPh>
    <rPh sb="2" eb="4">
      <t>ニュウリョク</t>
    </rPh>
    <rPh sb="4" eb="6">
      <t>ハッセイ</t>
    </rPh>
    <phoneticPr fontId="1"/>
  </si>
  <si>
    <t>乗船日</t>
    <rPh sb="0" eb="3">
      <t>ジョウセンビ</t>
    </rPh>
    <phoneticPr fontId="1"/>
  </si>
  <si>
    <t>下船日</t>
    <rPh sb="0" eb="3">
      <t>ゲセンビ</t>
    </rPh>
    <phoneticPr fontId="1"/>
  </si>
  <si>
    <t>BH</t>
    <phoneticPr fontId="1"/>
  </si>
  <si>
    <t>（１頁目）</t>
    <rPh sb="2" eb="3">
      <t>ページ</t>
    </rPh>
    <rPh sb="3" eb="4">
      <t>メ</t>
    </rPh>
    <phoneticPr fontId="1"/>
  </si>
  <si>
    <t>（2頁目）</t>
    <rPh sb="2" eb="3">
      <t>ページ</t>
    </rPh>
    <rPh sb="3" eb="4">
      <t>メ</t>
    </rPh>
    <phoneticPr fontId="1"/>
  </si>
  <si>
    <r>
      <rPr>
        <b/>
        <sz val="28"/>
        <rFont val="HGPｺﾞｼｯｸM"/>
        <family val="3"/>
        <charset val="128"/>
      </rPr>
      <t>乗 船 履 歴 証 明 書　（センター申請用）</t>
    </r>
    <r>
      <rPr>
        <b/>
        <sz val="20"/>
        <rFont val="HGPｺﾞｼｯｸM"/>
        <family val="3"/>
        <charset val="128"/>
      </rPr>
      <t>　　</t>
    </r>
    <r>
      <rPr>
        <b/>
        <sz val="18"/>
        <rFont val="HGPｺﾞｼｯｸM"/>
        <family val="3"/>
        <charset val="128"/>
      </rPr>
      <t>＜一括届出等船舶（シート①）以外の船舶での履歴用（３０件まで）＞</t>
    </r>
    <rPh sb="0" eb="1">
      <t>ジョウ</t>
    </rPh>
    <rPh sb="2" eb="3">
      <t>セン</t>
    </rPh>
    <rPh sb="4" eb="5">
      <t>クツ</t>
    </rPh>
    <rPh sb="6" eb="7">
      <t>レキ</t>
    </rPh>
    <rPh sb="8" eb="9">
      <t>アカシ</t>
    </rPh>
    <rPh sb="10" eb="11">
      <t>メイ</t>
    </rPh>
    <rPh sb="12" eb="13">
      <t>ショ</t>
    </rPh>
    <rPh sb="19" eb="22">
      <t>シンセイヨウ</t>
    </rPh>
    <rPh sb="30" eb="31">
      <t>ナド</t>
    </rPh>
    <rPh sb="31" eb="33">
      <t>センパク</t>
    </rPh>
    <rPh sb="44" eb="46">
      <t>イガイ</t>
    </rPh>
    <rPh sb="47" eb="49">
      <t>センパク</t>
    </rPh>
    <rPh sb="52" eb="53">
      <t>ケンケン</t>
    </rPh>
    <phoneticPr fontId="1"/>
  </si>
  <si>
    <t>記入における
その他のREMARK</t>
    <rPh sb="0" eb="2">
      <t>キニュウ</t>
    </rPh>
    <rPh sb="9" eb="10">
      <t>タ</t>
    </rPh>
    <phoneticPr fontId="1"/>
  </si>
  <si>
    <r>
      <rPr>
        <b/>
        <sz val="28"/>
        <rFont val="HGPｺﾞｼｯｸM"/>
        <family val="3"/>
        <charset val="128"/>
      </rPr>
      <t>乗 船 履 歴 証 明 書　（センター申請用）</t>
    </r>
    <r>
      <rPr>
        <b/>
        <sz val="20"/>
        <rFont val="HGPｺﾞｼｯｸM"/>
        <family val="3"/>
        <charset val="128"/>
      </rPr>
      <t>　　</t>
    </r>
    <r>
      <rPr>
        <b/>
        <sz val="18"/>
        <rFont val="HGPｺﾞｼｯｸM"/>
        <family val="3"/>
        <charset val="128"/>
      </rPr>
      <t>＜①一括届出又は交代制勤務制船舶での履歴用（20件まで）＞</t>
    </r>
    <rPh sb="0" eb="1">
      <t>ジョウ</t>
    </rPh>
    <rPh sb="2" eb="3">
      <t>セン</t>
    </rPh>
    <rPh sb="4" eb="5">
      <t>クツ</t>
    </rPh>
    <rPh sb="6" eb="7">
      <t>レキ</t>
    </rPh>
    <rPh sb="8" eb="9">
      <t>アカシ</t>
    </rPh>
    <rPh sb="10" eb="11">
      <t>メイ</t>
    </rPh>
    <rPh sb="12" eb="13">
      <t>ショ</t>
    </rPh>
    <rPh sb="19" eb="22">
      <t>シンセイヨウ</t>
    </rPh>
    <phoneticPr fontId="1"/>
  </si>
  <si>
    <t>（記入例（①用））</t>
    <rPh sb="1" eb="3">
      <t>キニュウ</t>
    </rPh>
    <rPh sb="3" eb="4">
      <t>レイ</t>
    </rPh>
    <rPh sb="6" eb="7">
      <t>ヨウ</t>
    </rPh>
    <phoneticPr fontId="1"/>
  </si>
  <si>
    <t>（記入例（①以外用））</t>
    <rPh sb="1" eb="3">
      <t>キニュウ</t>
    </rPh>
    <rPh sb="3" eb="4">
      <t>レイ</t>
    </rPh>
    <rPh sb="6" eb="8">
      <t>イガイ</t>
    </rPh>
    <rPh sb="8" eb="9">
      <t>ヨウ</t>
    </rPh>
    <phoneticPr fontId="1"/>
  </si>
  <si>
    <t>Ver.20230516 日</t>
    <rPh sb="13" eb="14">
      <t>ニチ</t>
    </rPh>
    <phoneticPr fontId="1"/>
  </si>
  <si>
    <t>タンカー</t>
  </si>
  <si>
    <t>LNG船</t>
  </si>
  <si>
    <t>LPG船</t>
  </si>
  <si>
    <t>AR</t>
  </si>
  <si>
    <t>AS</t>
  </si>
  <si>
    <t>AT</t>
  </si>
  <si>
    <t>AV</t>
  </si>
  <si>
    <t>AW</t>
  </si>
  <si>
    <t>AX</t>
  </si>
  <si>
    <t>AZ</t>
  </si>
  <si>
    <t>BA</t>
  </si>
  <si>
    <t>BB</t>
  </si>
  <si>
    <t>BD</t>
  </si>
  <si>
    <t>BF</t>
  </si>
  <si>
    <t>BH</t>
  </si>
  <si>
    <t>BI</t>
  </si>
  <si>
    <t>BI</t>
    <phoneticPr fontId="1"/>
  </si>
  <si>
    <t>BJ</t>
  </si>
  <si>
    <t>BJ</t>
    <phoneticPr fontId="1"/>
  </si>
  <si>
    <t>BE</t>
  </si>
  <si>
    <t>日付入力の確認
（エラー表示）</t>
    <rPh sb="0" eb="2">
      <t>ヒヅケ</t>
    </rPh>
    <rPh sb="2" eb="4">
      <t>ニュウリョク</t>
    </rPh>
    <rPh sb="5" eb="7">
      <t>カクニン</t>
    </rPh>
    <rPh sb="12" eb="14">
      <t>ヒョウジ</t>
    </rPh>
    <phoneticPr fontId="1"/>
  </si>
  <si>
    <t>乗船日の月末日</t>
    <rPh sb="0" eb="2">
      <t>ジョウセン</t>
    </rPh>
    <rPh sb="2" eb="3">
      <t>ビ</t>
    </rPh>
    <rPh sb="4" eb="6">
      <t>ゲツマツ</t>
    </rPh>
    <rPh sb="6" eb="7">
      <t>ビ</t>
    </rPh>
    <phoneticPr fontId="1"/>
  </si>
  <si>
    <t>下船日の前月</t>
    <rPh sb="0" eb="2">
      <t>ゲセン</t>
    </rPh>
    <rPh sb="2" eb="3">
      <t>ビ</t>
    </rPh>
    <rPh sb="4" eb="6">
      <t>ゼンゲツ</t>
    </rPh>
    <phoneticPr fontId="1"/>
  </si>
  <si>
    <t>下船-乗船</t>
    <rPh sb="0" eb="2">
      <t>ゲセン</t>
    </rPh>
    <rPh sb="3" eb="5">
      <t>ジョウセン</t>
    </rPh>
    <phoneticPr fontId="1"/>
  </si>
  <si>
    <t>下船日の前月末日</t>
    <rPh sb="0" eb="3">
      <t>ゲセンビ</t>
    </rPh>
    <rPh sb="4" eb="6">
      <t>ゼンゲツ</t>
    </rPh>
    <rPh sb="6" eb="8">
      <t>マツジツ</t>
    </rPh>
    <phoneticPr fontId="1"/>
  </si>
  <si>
    <t>下船日が乗船日いこうかどうかチェック</t>
    <rPh sb="0" eb="3">
      <t>ゲセンビ</t>
    </rPh>
    <rPh sb="4" eb="7">
      <t>ジョウセンビ</t>
    </rPh>
    <phoneticPr fontId="1"/>
  </si>
  <si>
    <t>〇のみ次へ進む他は表示されない（＝IF(OR($AN9="",$AN9="×",$AN9="未チェック"),"-",</t>
    <rPh sb="3" eb="4">
      <t>ツギ</t>
    </rPh>
    <rPh sb="5" eb="6">
      <t>スス</t>
    </rPh>
    <rPh sb="7" eb="8">
      <t>ホカ</t>
    </rPh>
    <rPh sb="9" eb="11">
      <t>ヒョウジ</t>
    </rPh>
    <phoneticPr fontId="1"/>
  </si>
  <si>
    <t>（yyyy/mm/dd）</t>
  </si>
  <si>
    <t>Ver.20241114 日</t>
    <rPh sb="13" eb="14">
      <t>ニチ</t>
    </rPh>
    <phoneticPr fontId="1"/>
  </si>
  <si>
    <t>四席二等航海士</t>
    <rPh sb="0" eb="1">
      <t>4</t>
    </rPh>
    <rPh sb="1" eb="2">
      <t>セキ</t>
    </rPh>
    <rPh sb="2" eb="7">
      <t>ニトウコウカイシ</t>
    </rPh>
    <phoneticPr fontId="1"/>
  </si>
  <si>
    <t>五席二等航海士</t>
    <rPh sb="0" eb="1">
      <t>5</t>
    </rPh>
    <rPh sb="1" eb="2">
      <t>セキ</t>
    </rPh>
    <rPh sb="2" eb="7">
      <t>ニトウコウカイシ</t>
    </rPh>
    <phoneticPr fontId="1"/>
  </si>
  <si>
    <t>Ver.20241114 日</t>
    <phoneticPr fontId="1"/>
  </si>
  <si>
    <t>単純引き算</t>
    <rPh sb="0" eb="3">
      <t>タンジュンヒ</t>
    </rPh>
    <rPh sb="4" eb="5">
      <t>ザン</t>
    </rPh>
    <phoneticPr fontId="1"/>
  </si>
  <si>
    <t>下船日の方が大きかった場合は、下船日－乗船日+1</t>
    <rPh sb="0" eb="3">
      <t>ゲセンビ</t>
    </rPh>
    <rPh sb="4" eb="5">
      <t>ホウ</t>
    </rPh>
    <rPh sb="6" eb="7">
      <t>オオ</t>
    </rPh>
    <rPh sb="11" eb="13">
      <t>バアイ</t>
    </rPh>
    <rPh sb="15" eb="18">
      <t>ゲセンビ</t>
    </rPh>
    <rPh sb="19" eb="22">
      <t>ジョウセンビ</t>
    </rPh>
    <phoneticPr fontId="1"/>
  </si>
  <si>
    <t>900は初日－末日で1月</t>
    <rPh sb="4" eb="6">
      <t>ショニチ</t>
    </rPh>
    <rPh sb="7" eb="9">
      <t>マツジツ</t>
    </rPh>
    <rPh sb="11" eb="12">
      <t>ツキ</t>
    </rPh>
    <phoneticPr fontId="1"/>
  </si>
  <si>
    <t>500は乗船日-乗船日の1日前で1月</t>
    <rPh sb="4" eb="7">
      <t>ジョウセンビ</t>
    </rPh>
    <rPh sb="8" eb="11">
      <t>ジョウセンビ</t>
    </rPh>
    <rPh sb="13" eb="14">
      <t>ヒ</t>
    </rPh>
    <rPh sb="14" eb="15">
      <t>マエ</t>
    </rPh>
    <rPh sb="17" eb="18">
      <t>ツキ</t>
    </rPh>
    <phoneticPr fontId="1"/>
  </si>
  <si>
    <t>200は下船日が2月末日で乗船日の日から下船日を引いて1以上の差がでた場合（1月）</t>
    <rPh sb="4" eb="7">
      <t>ゲセンビ</t>
    </rPh>
    <rPh sb="9" eb="10">
      <t>ガツ</t>
    </rPh>
    <rPh sb="10" eb="11">
      <t>マツ</t>
    </rPh>
    <rPh sb="11" eb="12">
      <t>ヒ</t>
    </rPh>
    <rPh sb="13" eb="16">
      <t>ジョウセンビ</t>
    </rPh>
    <rPh sb="17" eb="18">
      <t>ヒ</t>
    </rPh>
    <rPh sb="20" eb="23">
      <t>ゲセンビ</t>
    </rPh>
    <rPh sb="24" eb="25">
      <t>ヒ</t>
    </rPh>
    <rPh sb="28" eb="30">
      <t>イジョウ</t>
    </rPh>
    <rPh sb="31" eb="32">
      <t>サ</t>
    </rPh>
    <rPh sb="35" eb="37">
      <t>バアイ</t>
    </rPh>
    <rPh sb="39" eb="40">
      <t>ツキ</t>
    </rPh>
    <phoneticPr fontId="1"/>
  </si>
  <si>
    <t>日を上記で表示</t>
    <rPh sb="0" eb="1">
      <t>ヒ</t>
    </rPh>
    <rPh sb="2" eb="4">
      <t>ジョウキ</t>
    </rPh>
    <rPh sb="5" eb="7">
      <t>ヒョウジ</t>
    </rPh>
    <phoneticPr fontId="1"/>
  </si>
  <si>
    <t>表示前</t>
    <rPh sb="0" eb="2">
      <t>ヒョウジ</t>
    </rPh>
    <rPh sb="2" eb="3">
      <t>マエ</t>
    </rPh>
    <phoneticPr fontId="1"/>
  </si>
  <si>
    <t>１２月は0（表示月）</t>
    <rPh sb="2" eb="3">
      <t>ツキ</t>
    </rPh>
    <rPh sb="6" eb="8">
      <t>ヒョウジ</t>
    </rPh>
    <rPh sb="8" eb="9">
      <t>ツキ</t>
    </rPh>
    <phoneticPr fontId="1"/>
  </si>
  <si>
    <t>マイナス月は年から+12</t>
    <phoneticPr fontId="1"/>
  </si>
  <si>
    <t>マイナス日は１月－して月確定</t>
    <rPh sb="4" eb="5">
      <t>ビ</t>
    </rPh>
    <rPh sb="7" eb="8">
      <t>ツキ</t>
    </rPh>
    <rPh sb="11" eb="12">
      <t>ツキ</t>
    </rPh>
    <rPh sb="12" eb="14">
      <t>カクテイ</t>
    </rPh>
    <phoneticPr fontId="1"/>
  </si>
  <si>
    <t>下船日が乗船日以下だった場合は、下船日の前日の末日から乗船日を引いて+1+下船日</t>
    <rPh sb="0" eb="3">
      <t>ゲセンビ</t>
    </rPh>
    <rPh sb="4" eb="7">
      <t>ジョウセンビ</t>
    </rPh>
    <rPh sb="7" eb="9">
      <t>イカ</t>
    </rPh>
    <rPh sb="12" eb="14">
      <t>バアイ</t>
    </rPh>
    <phoneticPr fontId="1"/>
  </si>
  <si>
    <t>結果</t>
    <rPh sb="0" eb="2">
      <t>ケッカ</t>
    </rPh>
    <phoneticPr fontId="1"/>
  </si>
  <si>
    <t>月</t>
    <phoneticPr fontId="1"/>
  </si>
  <si>
    <t>年</t>
    <phoneticPr fontId="1"/>
  </si>
  <si>
    <t>月が12カ月は＋1年（表示年）</t>
    <rPh sb="0" eb="1">
      <t>ツキ</t>
    </rPh>
    <rPh sb="5" eb="6">
      <t>ゲツ</t>
    </rPh>
    <rPh sb="9" eb="10">
      <t>ネン</t>
    </rPh>
    <rPh sb="11" eb="13">
      <t>ヒョウジ</t>
    </rPh>
    <rPh sb="13" eb="14">
      <t>ネン</t>
    </rPh>
    <phoneticPr fontId="1"/>
  </si>
  <si>
    <t>Ver.20250722 大</t>
    <rPh sb="13" eb="14">
      <t>オオ</t>
    </rPh>
    <phoneticPr fontId="1"/>
  </si>
  <si>
    <t>IF(AND($BC9&gt;=30,$BN9=2),$BG9,BW9)</t>
    <phoneticPr fontId="1"/>
  </si>
  <si>
    <t>元の式</t>
    <rPh sb="0" eb="1">
      <t>モト</t>
    </rPh>
    <rPh sb="2" eb="3">
      <t>シキ</t>
    </rPh>
    <phoneticPr fontId="1"/>
  </si>
  <si>
    <t>乗船日が30日以降で3月下船の場合で、下船日が乗船日より2日以上前の場合は下船日そのまま表示、それ以外は表示前（表示日）</t>
    <rPh sb="0" eb="3">
      <t>ジョウセンビ</t>
    </rPh>
    <rPh sb="6" eb="7">
      <t>ヒ</t>
    </rPh>
    <rPh sb="7" eb="9">
      <t>イコウ</t>
    </rPh>
    <rPh sb="11" eb="12">
      <t>ガツ</t>
    </rPh>
    <rPh sb="12" eb="14">
      <t>ゲセン</t>
    </rPh>
    <rPh sb="15" eb="17">
      <t>バアイ</t>
    </rPh>
    <rPh sb="19" eb="21">
      <t>ゲセン</t>
    </rPh>
    <rPh sb="21" eb="22">
      <t>ビ</t>
    </rPh>
    <rPh sb="23" eb="25">
      <t>ジョウセン</t>
    </rPh>
    <rPh sb="25" eb="26">
      <t>ビ</t>
    </rPh>
    <rPh sb="29" eb="32">
      <t>ニチイジョウ</t>
    </rPh>
    <rPh sb="32" eb="33">
      <t>マエ</t>
    </rPh>
    <rPh sb="34" eb="36">
      <t>バアイ</t>
    </rPh>
    <rPh sb="37" eb="40">
      <t>ゲセンビ</t>
    </rPh>
    <rPh sb="44" eb="46">
      <t>ヒョウジ</t>
    </rPh>
    <rPh sb="49" eb="51">
      <t>イガイ</t>
    </rPh>
    <rPh sb="52" eb="55">
      <t>ヒョウジマエ</t>
    </rPh>
    <rPh sb="56" eb="59">
      <t>ヒョウジビ</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</si>
</sst>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quot;級&quot;"/>
    <numFmt numFmtId="177" formatCode="#"/>
  </numFmts>
  <fonts count="18" x14ac:knownFonts="1">
    <font>
      <sz val="11"/>
      <name val="ＭＳ Ｐゴシック"/>
      <family val="3"/>
      <charset val="128"/>
    </font>
    <font>
      <sz val="6"/>
      <name val="ＭＳ Ｐゴシック"/>
      <family val="3"/>
      <charset val="128"/>
    </font>
    <font>
      <sz val="11"/>
      <name val="ＭＳ Ｐゴシック"/>
      <family val="3"/>
      <charset val="128"/>
    </font>
    <font>
      <b/>
      <sz val="18"/>
      <name val="HGPｺﾞｼｯｸM"/>
      <family val="3"/>
      <charset val="128"/>
    </font>
    <font>
      <b/>
      <sz val="16"/>
      <name val="HGPｺﾞｼｯｸM"/>
      <family val="3"/>
      <charset val="128"/>
    </font>
    <font>
      <b/>
      <sz val="16"/>
      <color rgb="FFFF0000"/>
      <name val="HGPｺﾞｼｯｸM"/>
      <family val="3"/>
      <charset val="128"/>
    </font>
    <font>
      <b/>
      <sz val="20"/>
      <name val="HGPｺﾞｼｯｸM"/>
      <family val="3"/>
      <charset val="128"/>
    </font>
    <font>
      <b/>
      <sz val="24"/>
      <name val="HGPｺﾞｼｯｸM"/>
      <family val="3"/>
      <charset val="128"/>
    </font>
    <font>
      <sz val="24"/>
      <name val="HGPｺﾞｼｯｸM"/>
      <family val="3"/>
      <charset val="128"/>
    </font>
    <font>
      <sz val="11"/>
      <name val="HGPｺﾞｼｯｸM"/>
      <family val="3"/>
      <charset val="128"/>
    </font>
    <font>
      <sz val="16"/>
      <name val="HGPｺﾞｼｯｸM"/>
      <family val="3"/>
      <charset val="128"/>
    </font>
    <font>
      <b/>
      <sz val="12"/>
      <name val="HGPｺﾞｼｯｸM"/>
      <family val="3"/>
      <charset val="128"/>
    </font>
    <font>
      <b/>
      <sz val="14"/>
      <color rgb="FFFF0000"/>
      <name val="HGPｺﾞｼｯｸM"/>
      <family val="3"/>
      <charset val="128"/>
    </font>
    <font>
      <b/>
      <sz val="14"/>
      <name val="HGPｺﾞｼｯｸM"/>
      <family val="3"/>
      <charset val="128"/>
    </font>
    <font>
      <b/>
      <sz val="28"/>
      <name val="HGPｺﾞｼｯｸM"/>
      <family val="3"/>
      <charset val="128"/>
    </font>
    <font>
      <b/>
      <sz val="16"/>
      <name val="游ゴシック"/>
      <family val="3"/>
      <charset val="128"/>
    </font>
    <font>
      <b/>
      <sz val="12"/>
      <name val="游ゴシック"/>
      <family val="3"/>
      <charset val="128"/>
    </font>
    <font>
      <b/>
      <sz val="11"/>
      <name val="游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00B050"/>
        <bgColor indexed="64"/>
      </patternFill>
    </fill>
    <fill>
      <patternFill patternType="solid">
        <fgColor theme="6" tint="0.79998168889431442"/>
        <bgColor indexed="64"/>
      </patternFill>
    </fill>
    <fill>
      <patternFill patternType="solid">
        <fgColor theme="9" tint="0.79998168889431442"/>
        <bgColor indexed="64"/>
      </patternFill>
    </fill>
  </fills>
  <borders count="114">
    <border>
      <left/>
      <right/>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style="dashed">
        <color indexed="64"/>
      </bottom>
      <diagonal/>
    </border>
    <border>
      <left/>
      <right/>
      <top/>
      <bottom style="medium">
        <color indexed="64"/>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bottom/>
      <diagonal/>
    </border>
    <border>
      <left style="medium">
        <color indexed="64"/>
      </left>
      <right style="thin">
        <color indexed="64"/>
      </right>
      <top style="hair">
        <color indexed="64"/>
      </top>
      <bottom/>
      <diagonal/>
    </border>
    <border>
      <left/>
      <right style="thin">
        <color auto="1"/>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ck">
        <color indexed="64"/>
      </left>
      <right/>
      <top style="thick">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medium">
        <color indexed="64"/>
      </right>
      <top style="medium">
        <color indexed="64"/>
      </top>
      <bottom style="thin">
        <color indexed="64"/>
      </bottom>
      <diagonal/>
    </border>
    <border>
      <left style="thick">
        <color indexed="64"/>
      </left>
      <right style="thick">
        <color indexed="64"/>
      </right>
      <top style="thick">
        <color indexed="64"/>
      </top>
      <bottom style="thick">
        <color indexed="64"/>
      </bottom>
      <diagonal/>
    </border>
    <border>
      <left/>
      <right/>
      <top style="dashed">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right/>
      <top style="hair">
        <color indexed="64"/>
      </top>
      <bottom/>
      <diagonal/>
    </border>
    <border>
      <left/>
      <right style="medium">
        <color indexed="64"/>
      </right>
      <top style="hair">
        <color indexed="64"/>
      </top>
      <bottom/>
      <diagonal/>
    </border>
    <border>
      <left style="medium">
        <color auto="1"/>
      </left>
      <right style="medium">
        <color auto="1"/>
      </right>
      <top style="thin">
        <color indexed="64"/>
      </top>
      <bottom style="medium">
        <color auto="1"/>
      </bottom>
      <diagonal/>
    </border>
    <border>
      <left style="thin">
        <color indexed="64"/>
      </left>
      <right/>
      <top style="thick">
        <color indexed="64"/>
      </top>
      <bottom style="thick">
        <color indexed="64"/>
      </bottom>
      <diagonal/>
    </border>
    <border>
      <left/>
      <right/>
      <top style="thick">
        <color indexed="64"/>
      </top>
      <bottom/>
      <diagonal/>
    </border>
    <border>
      <left/>
      <right/>
      <top/>
      <bottom style="thick">
        <color indexed="64"/>
      </bottom>
      <diagonal/>
    </border>
    <border>
      <left style="double">
        <color indexed="64"/>
      </left>
      <right/>
      <top style="double">
        <color indexed="64"/>
      </top>
      <bottom style="double">
        <color indexed="64"/>
      </bottom>
      <diagonal/>
    </border>
    <border>
      <left style="thick">
        <color indexed="64"/>
      </left>
      <right style="medium">
        <color indexed="64"/>
      </right>
      <top style="medium">
        <color indexed="64"/>
      </top>
      <bottom/>
      <diagonal/>
    </border>
    <border>
      <left style="thick">
        <color indexed="64"/>
      </left>
      <right style="medium">
        <color indexed="64"/>
      </right>
      <top/>
      <bottom style="thick">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thick">
        <color indexed="64"/>
      </left>
      <right/>
      <top style="medium">
        <color indexed="64"/>
      </top>
      <bottom style="dashed">
        <color indexed="64"/>
      </bottom>
      <diagonal/>
    </border>
    <border>
      <left/>
      <right style="thick">
        <color indexed="64"/>
      </right>
      <top style="medium">
        <color indexed="64"/>
      </top>
      <bottom style="dashed">
        <color indexed="64"/>
      </bottom>
      <diagonal/>
    </border>
    <border>
      <left style="thick">
        <color indexed="64"/>
      </left>
      <right/>
      <top style="dashed">
        <color indexed="64"/>
      </top>
      <bottom style="thick">
        <color indexed="64"/>
      </bottom>
      <diagonal/>
    </border>
    <border>
      <left/>
      <right/>
      <top style="dashed">
        <color indexed="64"/>
      </top>
      <bottom style="thick">
        <color indexed="64"/>
      </bottom>
      <diagonal/>
    </border>
    <border>
      <left/>
      <right style="thick">
        <color indexed="64"/>
      </right>
      <top style="dashed">
        <color indexed="64"/>
      </top>
      <bottom style="thick">
        <color indexed="64"/>
      </bottom>
      <diagonal/>
    </border>
    <border>
      <left style="medium">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ck">
        <color indexed="64"/>
      </top>
      <bottom style="thick">
        <color indexed="64"/>
      </bottom>
      <diagonal/>
    </border>
  </borders>
  <cellStyleXfs count="2">
    <xf numFmtId="0" fontId="0" fillId="0" borderId="0"/>
    <xf numFmtId="38" fontId="2" fillId="0" borderId="0" applyFont="0" applyFill="0" applyBorder="0" applyAlignment="0" applyProtection="0">
      <alignment vertical="center"/>
    </xf>
  </cellStyleXfs>
  <cellXfs count="472">
    <xf numFmtId="0" fontId="0" fillId="0" borderId="0" xfId="0"/>
    <xf numFmtId="0" fontId="4" fillId="0" borderId="23" xfId="0" applyFont="1" applyBorder="1" applyAlignment="1" applyProtection="1">
      <alignment horizontal="center" vertical="center" shrinkToFit="1"/>
      <protection hidden="1"/>
    </xf>
    <xf numFmtId="0" fontId="4" fillId="0" borderId="3" xfId="0" applyFont="1" applyBorder="1" applyAlignment="1" applyProtection="1">
      <alignment horizontal="center" vertical="center" shrinkToFit="1"/>
      <protection hidden="1"/>
    </xf>
    <xf numFmtId="0" fontId="4" fillId="0" borderId="6" xfId="0" applyFont="1" applyBorder="1" applyAlignment="1" applyProtection="1">
      <alignment horizontal="center" vertical="center" shrinkToFit="1"/>
      <protection hidden="1"/>
    </xf>
    <xf numFmtId="0" fontId="4" fillId="0" borderId="21" xfId="0" applyFont="1" applyBorder="1" applyAlignment="1" applyProtection="1">
      <alignment horizontal="center" vertical="center" shrinkToFit="1"/>
      <protection hidden="1"/>
    </xf>
    <xf numFmtId="0" fontId="4" fillId="0" borderId="25" xfId="0" applyFont="1" applyBorder="1" applyAlignment="1" applyProtection="1">
      <alignment horizontal="center" vertical="center" shrinkToFit="1"/>
      <protection hidden="1"/>
    </xf>
    <xf numFmtId="0" fontId="4" fillId="0" borderId="18" xfId="0" applyFont="1" applyBorder="1" applyAlignment="1" applyProtection="1">
      <alignment horizontal="center" vertical="center" shrinkToFit="1"/>
      <protection hidden="1"/>
    </xf>
    <xf numFmtId="0" fontId="4" fillId="0" borderId="7" xfId="0" applyFont="1" applyBorder="1" applyAlignment="1" applyProtection="1">
      <alignment horizontal="center" vertical="center" shrinkToFit="1"/>
      <protection hidden="1"/>
    </xf>
    <xf numFmtId="0" fontId="4" fillId="0" borderId="2" xfId="0" applyFont="1" applyBorder="1" applyAlignment="1" applyProtection="1">
      <alignment horizontal="center" vertical="center" shrinkToFit="1"/>
      <protection hidden="1"/>
    </xf>
    <xf numFmtId="0" fontId="4" fillId="0" borderId="27" xfId="0" applyFont="1" applyBorder="1" applyAlignment="1" applyProtection="1">
      <alignment horizontal="center" vertical="center" shrinkToFit="1"/>
      <protection hidden="1"/>
    </xf>
    <xf numFmtId="0" fontId="4" fillId="0" borderId="20" xfId="0" applyFont="1" applyBorder="1" applyAlignment="1" applyProtection="1">
      <alignment horizontal="center" vertical="center" shrinkToFit="1"/>
      <protection hidden="1"/>
    </xf>
    <xf numFmtId="0" fontId="4" fillId="0" borderId="0" xfId="0" applyFont="1" applyAlignment="1" applyProtection="1">
      <alignment horizontal="center" vertical="center" shrinkToFit="1"/>
      <protection hidden="1"/>
    </xf>
    <xf numFmtId="0" fontId="4" fillId="0" borderId="68" xfId="0" applyFont="1" applyBorder="1" applyAlignment="1" applyProtection="1">
      <alignment horizontal="center" vertical="center" shrinkToFit="1"/>
      <protection hidden="1"/>
    </xf>
    <xf numFmtId="0" fontId="4" fillId="0" borderId="71" xfId="0" applyFont="1" applyBorder="1" applyAlignment="1" applyProtection="1">
      <alignment horizontal="center" vertical="center" shrinkToFit="1"/>
      <protection hidden="1"/>
    </xf>
    <xf numFmtId="0" fontId="4" fillId="0" borderId="73" xfId="0" applyFont="1" applyBorder="1" applyAlignment="1" applyProtection="1">
      <alignment horizontal="center" vertical="center" shrinkToFit="1"/>
      <protection hidden="1"/>
    </xf>
    <xf numFmtId="0" fontId="4" fillId="0" borderId="74" xfId="0" applyFont="1" applyBorder="1" applyAlignment="1" applyProtection="1">
      <alignment horizontal="center" vertical="center" shrinkToFit="1"/>
      <protection hidden="1"/>
    </xf>
    <xf numFmtId="0" fontId="4" fillId="0" borderId="70" xfId="0" applyFont="1" applyBorder="1" applyAlignment="1" applyProtection="1">
      <alignment horizontal="center" vertical="center"/>
      <protection hidden="1"/>
    </xf>
    <xf numFmtId="0" fontId="4" fillId="0" borderId="75" xfId="0" applyFont="1" applyBorder="1" applyAlignment="1" applyProtection="1">
      <alignment horizontal="center" vertical="center" shrinkToFit="1"/>
      <protection hidden="1"/>
    </xf>
    <xf numFmtId="0" fontId="4" fillId="0" borderId="70" xfId="0" applyFont="1" applyBorder="1" applyAlignment="1" applyProtection="1">
      <alignment horizontal="center" vertical="center" shrinkToFit="1"/>
      <protection hidden="1"/>
    </xf>
    <xf numFmtId="0" fontId="4" fillId="0" borderId="36" xfId="0" applyFont="1" applyBorder="1" applyAlignment="1" applyProtection="1">
      <alignment horizontal="center" vertical="center" shrinkToFit="1"/>
      <protection hidden="1"/>
    </xf>
    <xf numFmtId="0" fontId="4" fillId="0" borderId="1" xfId="0" applyFont="1" applyBorder="1" applyAlignment="1" applyProtection="1">
      <alignment horizontal="center" vertical="center" shrinkToFit="1"/>
      <protection hidden="1"/>
    </xf>
    <xf numFmtId="0" fontId="4" fillId="0" borderId="5" xfId="0" applyFont="1" applyBorder="1" applyAlignment="1" applyProtection="1">
      <alignment horizontal="center" vertical="center" shrinkToFit="1"/>
      <protection hidden="1"/>
    </xf>
    <xf numFmtId="0" fontId="4" fillId="0" borderId="30" xfId="0" applyFont="1" applyBorder="1" applyAlignment="1" applyProtection="1">
      <alignment horizontal="center" vertical="center" shrinkToFit="1"/>
      <protection hidden="1"/>
    </xf>
    <xf numFmtId="0" fontId="4" fillId="0" borderId="28" xfId="0" applyFont="1" applyBorder="1" applyAlignment="1" applyProtection="1">
      <alignment horizontal="center" vertical="center" shrinkToFit="1"/>
      <protection hidden="1"/>
    </xf>
    <xf numFmtId="0" fontId="4" fillId="0" borderId="69" xfId="0" applyFont="1" applyBorder="1" applyAlignment="1" applyProtection="1">
      <alignment horizontal="center" vertical="center" shrinkToFit="1"/>
      <protection hidden="1"/>
    </xf>
    <xf numFmtId="0" fontId="4" fillId="0" borderId="0" xfId="0" applyFont="1" applyAlignment="1" applyProtection="1">
      <alignment horizontal="center" vertical="center"/>
      <protection hidden="1"/>
    </xf>
    <xf numFmtId="0" fontId="4" fillId="0" borderId="0" xfId="0" applyFont="1" applyAlignment="1" applyProtection="1">
      <alignment vertical="center"/>
      <protection hidden="1"/>
    </xf>
    <xf numFmtId="0" fontId="4" fillId="0" borderId="0" xfId="0" applyFont="1" applyAlignment="1" applyProtection="1">
      <alignment horizontal="right" vertical="center"/>
      <protection hidden="1"/>
    </xf>
    <xf numFmtId="14" fontId="4" fillId="0" borderId="0" xfId="0" applyNumberFormat="1" applyFont="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4" fillId="0" borderId="0" xfId="0" applyFont="1" applyAlignment="1" applyProtection="1">
      <alignment horizontal="right" vertical="center" shrinkToFit="1"/>
      <protection hidden="1"/>
    </xf>
    <xf numFmtId="0" fontId="5" fillId="0" borderId="0" xfId="0" applyFont="1" applyAlignment="1" applyProtection="1">
      <alignment horizontal="right" vertical="center" shrinkToFit="1"/>
      <protection hidden="1"/>
    </xf>
    <xf numFmtId="0" fontId="4" fillId="0" borderId="0" xfId="0" applyFont="1" applyAlignment="1" applyProtection="1">
      <alignment vertical="top"/>
      <protection hidden="1"/>
    </xf>
    <xf numFmtId="177" fontId="4" fillId="0" borderId="51" xfId="0" applyNumberFormat="1" applyFont="1" applyBorder="1" applyAlignment="1" applyProtection="1">
      <alignment horizontal="center" vertical="center" shrinkToFit="1"/>
      <protection hidden="1"/>
    </xf>
    <xf numFmtId="177" fontId="4" fillId="0" borderId="48" xfId="0" applyNumberFormat="1" applyFont="1" applyBorder="1" applyAlignment="1" applyProtection="1">
      <alignment horizontal="center" vertical="center" shrinkToFit="1"/>
      <protection hidden="1"/>
    </xf>
    <xf numFmtId="177" fontId="4" fillId="0" borderId="53" xfId="0" applyNumberFormat="1" applyFont="1" applyBorder="1" applyAlignment="1" applyProtection="1">
      <alignment horizontal="center" vertical="center" shrinkToFit="1"/>
      <protection hidden="1"/>
    </xf>
    <xf numFmtId="177" fontId="4" fillId="0" borderId="12" xfId="0" applyNumberFormat="1" applyFont="1" applyBorder="1" applyAlignment="1" applyProtection="1">
      <alignment horizontal="center" vertical="center" shrinkToFit="1"/>
      <protection hidden="1"/>
    </xf>
    <xf numFmtId="177" fontId="4" fillId="0" borderId="9" xfId="0" applyNumberFormat="1" applyFont="1" applyBorder="1" applyAlignment="1" applyProtection="1">
      <alignment horizontal="center" vertical="center" shrinkToFit="1"/>
      <protection hidden="1"/>
    </xf>
    <xf numFmtId="177" fontId="4" fillId="0" borderId="4" xfId="0" applyNumberFormat="1" applyFont="1" applyBorder="1" applyAlignment="1" applyProtection="1">
      <alignment horizontal="center" vertical="center" shrinkToFit="1"/>
      <protection hidden="1"/>
    </xf>
    <xf numFmtId="177" fontId="4" fillId="0" borderId="52" xfId="0" applyNumberFormat="1" applyFont="1" applyBorder="1" applyAlignment="1" applyProtection="1">
      <alignment horizontal="center" vertical="center" shrinkToFit="1"/>
      <protection hidden="1"/>
    </xf>
    <xf numFmtId="177" fontId="4" fillId="0" borderId="49" xfId="0" applyNumberFormat="1" applyFont="1" applyBorder="1" applyAlignment="1" applyProtection="1">
      <alignment horizontal="center" vertical="center" shrinkToFit="1"/>
      <protection hidden="1"/>
    </xf>
    <xf numFmtId="177" fontId="4" fillId="0" borderId="54" xfId="0" applyNumberFormat="1" applyFont="1" applyBorder="1" applyAlignment="1" applyProtection="1">
      <alignment horizontal="center" vertical="center" shrinkToFit="1"/>
      <protection hidden="1"/>
    </xf>
    <xf numFmtId="177" fontId="4" fillId="0" borderId="0" xfId="0" applyNumberFormat="1" applyFont="1" applyAlignment="1" applyProtection="1">
      <alignment horizontal="center" vertical="center" shrinkToFit="1"/>
      <protection hidden="1"/>
    </xf>
    <xf numFmtId="177" fontId="4" fillId="0" borderId="87" xfId="0" applyNumberFormat="1" applyFont="1" applyBorder="1" applyAlignment="1" applyProtection="1">
      <alignment horizontal="center" vertical="center" shrinkToFit="1"/>
      <protection hidden="1"/>
    </xf>
    <xf numFmtId="177" fontId="4" fillId="0" borderId="88" xfId="0" applyNumberFormat="1" applyFont="1" applyBorder="1" applyAlignment="1" applyProtection="1">
      <alignment horizontal="center" vertical="center" shrinkToFit="1"/>
      <protection hidden="1"/>
    </xf>
    <xf numFmtId="177" fontId="4" fillId="0" borderId="89" xfId="0" applyNumberFormat="1" applyFont="1" applyBorder="1" applyAlignment="1" applyProtection="1">
      <alignment horizontal="center" vertical="center" shrinkToFit="1"/>
      <protection hidden="1"/>
    </xf>
    <xf numFmtId="177" fontId="4" fillId="0" borderId="90" xfId="0" applyNumberFormat="1" applyFont="1" applyBorder="1" applyAlignment="1" applyProtection="1">
      <alignment horizontal="center" vertical="center" shrinkToFit="1"/>
      <protection hidden="1"/>
    </xf>
    <xf numFmtId="177" fontId="4" fillId="0" borderId="71" xfId="0" applyNumberFormat="1" applyFont="1" applyBorder="1" applyAlignment="1" applyProtection="1">
      <alignment horizontal="center" vertical="center" shrinkToFit="1"/>
      <protection hidden="1"/>
    </xf>
    <xf numFmtId="0" fontId="4" fillId="0" borderId="92" xfId="0" applyFont="1" applyBorder="1" applyAlignment="1" applyProtection="1">
      <alignment horizontal="center" vertical="center" shrinkToFit="1"/>
      <protection hidden="1"/>
    </xf>
    <xf numFmtId="0" fontId="4" fillId="0" borderId="63" xfId="0" applyFont="1" applyBorder="1" applyAlignment="1" applyProtection="1">
      <alignment vertical="center" shrinkToFit="1"/>
      <protection hidden="1"/>
    </xf>
    <xf numFmtId="0" fontId="4" fillId="0" borderId="42" xfId="0" applyFont="1" applyBorder="1" applyAlignment="1" applyProtection="1">
      <alignment horizontal="center" vertical="center" shrinkToFit="1"/>
      <protection hidden="1"/>
    </xf>
    <xf numFmtId="0" fontId="4" fillId="0" borderId="40" xfId="0" applyFont="1" applyBorder="1" applyAlignment="1" applyProtection="1">
      <alignment horizontal="center" vertical="center" shrinkToFit="1"/>
      <protection hidden="1"/>
    </xf>
    <xf numFmtId="14" fontId="4" fillId="0" borderId="0" xfId="0" applyNumberFormat="1" applyFont="1" applyAlignment="1" applyProtection="1">
      <alignment horizontal="center" vertical="center" shrinkToFit="1"/>
      <protection hidden="1"/>
    </xf>
    <xf numFmtId="177" fontId="4" fillId="0" borderId="45" xfId="0" applyNumberFormat="1" applyFont="1" applyBorder="1" applyAlignment="1" applyProtection="1">
      <alignment horizontal="center" vertical="center" shrinkToFit="1"/>
      <protection hidden="1"/>
    </xf>
    <xf numFmtId="0" fontId="13" fillId="0" borderId="0" xfId="0" applyFont="1" applyAlignment="1" applyProtection="1">
      <alignment horizontal="center" vertical="center" shrinkToFit="1"/>
      <protection hidden="1"/>
    </xf>
    <xf numFmtId="0" fontId="4" fillId="0" borderId="6" xfId="0" applyFont="1" applyBorder="1" applyAlignment="1" applyProtection="1">
      <alignment vertical="center" shrinkToFit="1"/>
      <protection hidden="1"/>
    </xf>
    <xf numFmtId="0" fontId="4" fillId="0" borderId="100" xfId="0" applyFont="1" applyBorder="1" applyAlignment="1" applyProtection="1">
      <alignment horizontal="center" vertical="center" shrinkToFit="1"/>
      <protection hidden="1"/>
    </xf>
    <xf numFmtId="0" fontId="13" fillId="0" borderId="0" xfId="0" applyFont="1" applyProtection="1">
      <protection hidden="1"/>
    </xf>
    <xf numFmtId="0" fontId="4" fillId="0" borderId="12" xfId="0" applyFont="1" applyBorder="1" applyAlignment="1" applyProtection="1">
      <alignment horizontal="left" vertical="center"/>
      <protection hidden="1"/>
    </xf>
    <xf numFmtId="0" fontId="4" fillId="0" borderId="12" xfId="0" applyFont="1" applyBorder="1" applyAlignment="1" applyProtection="1">
      <alignment horizontal="center" vertical="center"/>
      <protection hidden="1"/>
    </xf>
    <xf numFmtId="0" fontId="4" fillId="0" borderId="0" xfId="0" applyFont="1" applyProtection="1">
      <protection hidden="1"/>
    </xf>
    <xf numFmtId="0" fontId="4" fillId="5" borderId="0" xfId="0" applyFont="1" applyFill="1" applyProtection="1">
      <protection hidden="1"/>
    </xf>
    <xf numFmtId="0" fontId="4" fillId="0" borderId="0" xfId="0" applyFont="1" applyAlignment="1" applyProtection="1">
      <alignment horizontal="left" vertical="top"/>
      <protection hidden="1"/>
    </xf>
    <xf numFmtId="0" fontId="4" fillId="0" borderId="0" xfId="0" applyFont="1" applyAlignment="1" applyProtection="1">
      <alignment horizontal="left" wrapText="1"/>
      <protection hidden="1"/>
    </xf>
    <xf numFmtId="14" fontId="4" fillId="0" borderId="0" xfId="0" applyNumberFormat="1" applyFont="1" applyProtection="1">
      <protection hidden="1"/>
    </xf>
    <xf numFmtId="0" fontId="4" fillId="0" borderId="0" xfId="0" applyFont="1" applyAlignment="1" applyProtection="1">
      <alignment shrinkToFit="1"/>
      <protection hidden="1"/>
    </xf>
    <xf numFmtId="14" fontId="4" fillId="0" borderId="0" xfId="0" applyNumberFormat="1" applyFont="1" applyAlignment="1" applyProtection="1">
      <alignment horizontal="center" vertical="center" wrapText="1"/>
      <protection hidden="1"/>
    </xf>
    <xf numFmtId="0" fontId="4" fillId="0" borderId="43" xfId="0" applyFont="1" applyBorder="1" applyAlignment="1" applyProtection="1">
      <alignment horizontal="center" vertical="center" shrinkToFit="1"/>
      <protection hidden="1"/>
    </xf>
    <xf numFmtId="0" fontId="4" fillId="0" borderId="0" xfId="0" applyFont="1" applyAlignment="1" applyProtection="1">
      <alignment horizontal="left"/>
      <protection hidden="1"/>
    </xf>
    <xf numFmtId="0" fontId="6" fillId="0" borderId="0" xfId="0" applyFont="1" applyAlignment="1" applyProtection="1">
      <alignment vertical="center"/>
      <protection hidden="1"/>
    </xf>
    <xf numFmtId="177" fontId="4" fillId="0" borderId="51" xfId="0" applyNumberFormat="1" applyFont="1" applyBorder="1" applyAlignment="1" applyProtection="1">
      <alignment horizontal="center" vertical="center"/>
      <protection hidden="1"/>
    </xf>
    <xf numFmtId="177" fontId="4" fillId="0" borderId="48" xfId="0" applyNumberFormat="1" applyFont="1" applyBorder="1" applyAlignment="1" applyProtection="1">
      <alignment horizontal="center" vertical="center"/>
      <protection hidden="1"/>
    </xf>
    <xf numFmtId="177" fontId="4" fillId="0" borderId="0" xfId="0" applyNumberFormat="1" applyFont="1" applyAlignment="1" applyProtection="1">
      <alignment horizontal="center" vertical="center"/>
      <protection hidden="1"/>
    </xf>
    <xf numFmtId="0" fontId="4" fillId="5" borderId="0" xfId="0" applyFont="1" applyFill="1" applyAlignment="1" applyProtection="1">
      <alignment horizontal="center" vertical="center"/>
      <protection hidden="1"/>
    </xf>
    <xf numFmtId="0" fontId="4" fillId="0" borderId="77" xfId="0" applyFont="1" applyBorder="1" applyAlignment="1" applyProtection="1">
      <alignment horizontal="center" vertical="center" shrinkToFit="1"/>
      <protection hidden="1"/>
    </xf>
    <xf numFmtId="177" fontId="4" fillId="0" borderId="53" xfId="0" applyNumberFormat="1" applyFont="1" applyBorder="1" applyAlignment="1" applyProtection="1">
      <alignment horizontal="center" vertical="center"/>
      <protection hidden="1"/>
    </xf>
    <xf numFmtId="14" fontId="4" fillId="5" borderId="0" xfId="0" applyNumberFormat="1" applyFont="1" applyFill="1" applyAlignment="1" applyProtection="1">
      <alignment horizontal="left" vertical="center" wrapText="1" shrinkToFit="1"/>
      <protection hidden="1"/>
    </xf>
    <xf numFmtId="0" fontId="4" fillId="0" borderId="0" xfId="0" applyFont="1" applyAlignment="1" applyProtection="1">
      <alignment horizontal="center" wrapText="1" shrinkToFit="1"/>
      <protection hidden="1"/>
    </xf>
    <xf numFmtId="0" fontId="4" fillId="0" borderId="0" xfId="0" applyFont="1" applyAlignment="1" applyProtection="1">
      <alignment horizontal="center" wrapText="1"/>
      <protection hidden="1"/>
    </xf>
    <xf numFmtId="0" fontId="4" fillId="0" borderId="76" xfId="0" applyFont="1" applyBorder="1" applyAlignment="1" applyProtection="1">
      <alignment horizontal="center" vertical="center" shrinkToFit="1"/>
      <protection hidden="1"/>
    </xf>
    <xf numFmtId="0" fontId="4" fillId="0" borderId="63" xfId="0" applyFont="1" applyBorder="1" applyAlignment="1" applyProtection="1">
      <alignment horizontal="center" vertical="center"/>
      <protection hidden="1"/>
    </xf>
    <xf numFmtId="0" fontId="4" fillId="0" borderId="39" xfId="0" applyFont="1" applyBorder="1" applyAlignment="1" applyProtection="1">
      <alignment horizontal="center" vertical="center" wrapText="1"/>
      <protection hidden="1"/>
    </xf>
    <xf numFmtId="14" fontId="4" fillId="0" borderId="84" xfId="0" applyNumberFormat="1" applyFont="1" applyBorder="1" applyAlignment="1" applyProtection="1">
      <alignment horizontal="center" vertical="center" shrinkToFit="1"/>
      <protection hidden="1"/>
    </xf>
    <xf numFmtId="0" fontId="4" fillId="0" borderId="63" xfId="0" applyFont="1" applyBorder="1" applyAlignment="1" applyProtection="1">
      <alignment horizontal="center" vertical="center" shrinkToFit="1"/>
      <protection hidden="1"/>
    </xf>
    <xf numFmtId="0" fontId="4" fillId="0" borderId="39" xfId="0" applyFont="1" applyBorder="1" applyAlignment="1" applyProtection="1">
      <alignment horizontal="center" vertical="center" shrinkToFit="1"/>
      <protection hidden="1"/>
    </xf>
    <xf numFmtId="0" fontId="4" fillId="0" borderId="0" xfId="0" applyFont="1" applyAlignment="1" applyProtection="1">
      <alignment horizontal="center" vertical="center" wrapText="1" shrinkToFit="1"/>
      <protection hidden="1"/>
    </xf>
    <xf numFmtId="0" fontId="5" fillId="0" borderId="0" xfId="0" applyFont="1" applyAlignment="1" applyProtection="1">
      <alignment horizontal="center" vertical="center" shrinkToFit="1"/>
      <protection hidden="1"/>
    </xf>
    <xf numFmtId="0" fontId="4" fillId="0" borderId="38" xfId="0" applyFont="1" applyBorder="1" applyAlignment="1" applyProtection="1">
      <alignment horizontal="center" vertical="center" shrinkToFit="1"/>
      <protection hidden="1"/>
    </xf>
    <xf numFmtId="14" fontId="4" fillId="0" borderId="23" xfId="0" applyNumberFormat="1" applyFont="1" applyBorder="1" applyAlignment="1" applyProtection="1">
      <alignment horizontal="center" vertical="center" shrinkToFit="1"/>
      <protection hidden="1"/>
    </xf>
    <xf numFmtId="14" fontId="12" fillId="0" borderId="40" xfId="0" applyNumberFormat="1" applyFont="1" applyBorder="1" applyAlignment="1" applyProtection="1">
      <alignment horizontal="left" vertical="center" wrapText="1" shrinkToFit="1"/>
      <protection hidden="1"/>
    </xf>
    <xf numFmtId="14" fontId="12" fillId="0" borderId="0" xfId="0" applyNumberFormat="1" applyFont="1" applyAlignment="1" applyProtection="1">
      <alignment horizontal="left" vertical="center" wrapText="1" shrinkToFit="1"/>
      <protection hidden="1"/>
    </xf>
    <xf numFmtId="14" fontId="4" fillId="0" borderId="64" xfId="0" applyNumberFormat="1" applyFont="1" applyBorder="1" applyAlignment="1" applyProtection="1">
      <alignment horizontal="left" vertical="center" wrapText="1" shrinkToFit="1"/>
      <protection hidden="1"/>
    </xf>
    <xf numFmtId="14" fontId="4" fillId="0" borderId="42" xfId="0" applyNumberFormat="1" applyFont="1" applyBorder="1" applyAlignment="1" applyProtection="1">
      <alignment horizontal="left" vertical="center" wrapText="1" shrinkToFit="1"/>
      <protection hidden="1"/>
    </xf>
    <xf numFmtId="14" fontId="4" fillId="0" borderId="65" xfId="0" applyNumberFormat="1" applyFont="1" applyBorder="1" applyAlignment="1" applyProtection="1">
      <alignment horizontal="center" vertical="center" shrinkToFit="1"/>
      <protection hidden="1"/>
    </xf>
    <xf numFmtId="14" fontId="4" fillId="0" borderId="21" xfId="0" applyNumberFormat="1" applyFont="1" applyBorder="1" applyAlignment="1" applyProtection="1">
      <alignment horizontal="center" vertical="center" shrinkToFit="1"/>
      <protection hidden="1"/>
    </xf>
    <xf numFmtId="14" fontId="4" fillId="0" borderId="67" xfId="0" applyNumberFormat="1" applyFont="1" applyBorder="1" applyAlignment="1" applyProtection="1">
      <alignment horizontal="left" vertical="center" wrapText="1" shrinkToFit="1"/>
      <protection hidden="1"/>
    </xf>
    <xf numFmtId="14" fontId="4" fillId="0" borderId="40" xfId="0" applyNumberFormat="1" applyFont="1" applyBorder="1" applyAlignment="1" applyProtection="1">
      <alignment horizontal="left" vertical="center" wrapText="1" shrinkToFit="1"/>
      <protection hidden="1"/>
    </xf>
    <xf numFmtId="14" fontId="4" fillId="0" borderId="85" xfId="0" applyNumberFormat="1" applyFont="1" applyBorder="1" applyAlignment="1" applyProtection="1">
      <alignment horizontal="center" vertical="center" shrinkToFit="1"/>
      <protection hidden="1"/>
    </xf>
    <xf numFmtId="0" fontId="4" fillId="0" borderId="14" xfId="0" applyFont="1" applyBorder="1" applyAlignment="1" applyProtection="1">
      <alignment horizontal="center" vertical="center" shrinkToFit="1"/>
      <protection hidden="1"/>
    </xf>
    <xf numFmtId="0" fontId="4" fillId="0" borderId="12" xfId="0" applyFont="1" applyBorder="1" applyAlignment="1" applyProtection="1">
      <alignment horizontal="center" vertical="center" shrinkToFit="1"/>
      <protection hidden="1"/>
    </xf>
    <xf numFmtId="0" fontId="4" fillId="0" borderId="47" xfId="0" applyFont="1" applyBorder="1" applyAlignment="1" applyProtection="1">
      <alignment horizontal="center" vertical="center" shrinkToFit="1"/>
      <protection hidden="1"/>
    </xf>
    <xf numFmtId="38" fontId="4" fillId="0" borderId="0" xfId="1" applyFont="1" applyBorder="1" applyAlignment="1" applyProtection="1">
      <alignment horizontal="center" vertical="center" shrinkToFit="1"/>
      <protection hidden="1"/>
    </xf>
    <xf numFmtId="14" fontId="4" fillId="0" borderId="95" xfId="0" applyNumberFormat="1" applyFont="1" applyBorder="1" applyAlignment="1" applyProtection="1">
      <alignment horizontal="center" vertical="center" shrinkToFit="1"/>
      <protection hidden="1"/>
    </xf>
    <xf numFmtId="0" fontId="4" fillId="0" borderId="44" xfId="0" applyFont="1" applyBorder="1" applyAlignment="1" applyProtection="1">
      <alignment horizontal="center" vertical="center" shrinkToFit="1"/>
      <protection hidden="1"/>
    </xf>
    <xf numFmtId="14" fontId="4" fillId="0" borderId="0" xfId="0" applyNumberFormat="1" applyFont="1" applyAlignment="1" applyProtection="1">
      <alignment horizontal="left" vertical="center" shrinkToFit="1"/>
      <protection hidden="1"/>
    </xf>
    <xf numFmtId="177" fontId="4" fillId="0" borderId="0" xfId="0" applyNumberFormat="1" applyFont="1" applyAlignment="1" applyProtection="1">
      <alignment horizontal="center" vertical="center" wrapText="1" shrinkToFit="1"/>
      <protection hidden="1"/>
    </xf>
    <xf numFmtId="177" fontId="4" fillId="0" borderId="43" xfId="0" applyNumberFormat="1" applyFont="1" applyBorder="1" applyAlignment="1" applyProtection="1">
      <alignment horizontal="center" vertical="center" shrinkToFit="1"/>
      <protection hidden="1"/>
    </xf>
    <xf numFmtId="0" fontId="4" fillId="5" borderId="0" xfId="0" applyFont="1" applyFill="1" applyAlignment="1" applyProtection="1">
      <alignment horizontal="left" vertical="center" wrapText="1" shrinkToFit="1"/>
      <protection hidden="1"/>
    </xf>
    <xf numFmtId="14" fontId="4" fillId="0" borderId="0" xfId="0" applyNumberFormat="1" applyFont="1" applyAlignment="1" applyProtection="1">
      <alignment horizontal="left" vertical="center" wrapText="1" shrinkToFit="1"/>
      <protection hidden="1"/>
    </xf>
    <xf numFmtId="14" fontId="4" fillId="0" borderId="3" xfId="0" applyNumberFormat="1" applyFont="1" applyBorder="1" applyAlignment="1" applyProtection="1">
      <alignment horizontal="center" vertical="center" shrinkToFit="1"/>
      <protection hidden="1"/>
    </xf>
    <xf numFmtId="177" fontId="4" fillId="0" borderId="57" xfId="0" applyNumberFormat="1" applyFont="1" applyBorder="1" applyAlignment="1" applyProtection="1">
      <alignment horizontal="center" vertical="center" shrinkToFit="1"/>
      <protection hidden="1"/>
    </xf>
    <xf numFmtId="177" fontId="4" fillId="0" borderId="0" xfId="0" applyNumberFormat="1" applyFont="1" applyAlignment="1" applyProtection="1">
      <alignment horizontal="center"/>
      <protection hidden="1"/>
    </xf>
    <xf numFmtId="14" fontId="4" fillId="0" borderId="6" xfId="0" applyNumberFormat="1" applyFont="1" applyBorder="1" applyAlignment="1" applyProtection="1">
      <alignment horizontal="center" vertical="center" shrinkToFit="1"/>
      <protection hidden="1"/>
    </xf>
    <xf numFmtId="38" fontId="4" fillId="0" borderId="20" xfId="1" applyFont="1" applyBorder="1" applyAlignment="1" applyProtection="1">
      <alignment horizontal="center" vertical="center" shrinkToFit="1"/>
      <protection hidden="1"/>
    </xf>
    <xf numFmtId="14" fontId="5" fillId="0" borderId="20" xfId="0" applyNumberFormat="1" applyFont="1" applyBorder="1" applyAlignment="1" applyProtection="1">
      <alignment horizontal="center" vertical="center" shrinkToFit="1"/>
      <protection hidden="1"/>
    </xf>
    <xf numFmtId="0" fontId="11" fillId="0" borderId="0" xfId="0" applyFont="1" applyAlignment="1" applyProtection="1">
      <alignment vertical="center" shrinkToFit="1"/>
      <protection hidden="1"/>
    </xf>
    <xf numFmtId="177" fontId="4" fillId="0" borderId="87" xfId="0" applyNumberFormat="1" applyFont="1" applyBorder="1" applyAlignment="1" applyProtection="1">
      <alignment horizontal="center" vertical="center"/>
      <protection hidden="1"/>
    </xf>
    <xf numFmtId="0" fontId="4" fillId="0" borderId="8" xfId="0" applyFont="1" applyBorder="1" applyAlignment="1" applyProtection="1">
      <alignment horizontal="center" vertical="center" shrinkToFit="1"/>
      <protection hidden="1"/>
    </xf>
    <xf numFmtId="0" fontId="4" fillId="0" borderId="8" xfId="0" applyFont="1" applyBorder="1" applyAlignment="1" applyProtection="1">
      <alignment horizontal="center" vertical="center"/>
      <protection hidden="1"/>
    </xf>
    <xf numFmtId="14" fontId="5" fillId="0" borderId="0" xfId="0" applyNumberFormat="1" applyFont="1" applyAlignment="1" applyProtection="1">
      <alignment horizontal="center" vertical="center" shrinkToFit="1"/>
      <protection hidden="1"/>
    </xf>
    <xf numFmtId="14" fontId="12" fillId="0" borderId="0" xfId="0" applyNumberFormat="1" applyFont="1" applyAlignment="1" applyProtection="1">
      <alignment horizontal="left" vertical="center" shrinkToFit="1"/>
      <protection hidden="1"/>
    </xf>
    <xf numFmtId="0" fontId="4" fillId="0" borderId="0" xfId="0" applyFont="1" applyAlignment="1" applyProtection="1">
      <alignment vertical="center" shrinkToFit="1"/>
      <protection hidden="1"/>
    </xf>
    <xf numFmtId="14" fontId="4" fillId="0" borderId="72" xfId="0" applyNumberFormat="1" applyFont="1" applyBorder="1" applyAlignment="1" applyProtection="1">
      <alignment horizontal="center" vertical="center" shrinkToFit="1"/>
      <protection hidden="1"/>
    </xf>
    <xf numFmtId="177" fontId="4" fillId="0" borderId="89" xfId="0" applyNumberFormat="1" applyFont="1" applyBorder="1" applyAlignment="1" applyProtection="1">
      <alignment horizontal="center" vertical="center"/>
      <protection hidden="1"/>
    </xf>
    <xf numFmtId="38" fontId="4" fillId="0" borderId="0" xfId="1" applyFont="1" applyBorder="1" applyAlignment="1" applyProtection="1">
      <alignment horizontal="left" vertical="center"/>
      <protection hidden="1"/>
    </xf>
    <xf numFmtId="14" fontId="13" fillId="0" borderId="0" xfId="0" applyNumberFormat="1" applyFont="1" applyAlignment="1" applyProtection="1">
      <alignment horizontal="left" vertical="center" wrapText="1" shrinkToFit="1"/>
      <protection hidden="1"/>
    </xf>
    <xf numFmtId="0" fontId="4" fillId="0" borderId="0" xfId="0" applyFont="1" applyAlignment="1" applyProtection="1">
      <alignment horizontal="center"/>
      <protection hidden="1"/>
    </xf>
    <xf numFmtId="14" fontId="4" fillId="0" borderId="0" xfId="0" applyNumberFormat="1" applyFont="1" applyAlignment="1" applyProtection="1">
      <alignment horizontal="center" vertical="center" wrapText="1" shrinkToFit="1"/>
      <protection hidden="1"/>
    </xf>
    <xf numFmtId="14" fontId="4" fillId="2" borderId="0" xfId="0" applyNumberFormat="1" applyFont="1" applyFill="1" applyAlignment="1" applyProtection="1">
      <alignment horizontal="left" vertical="center" wrapText="1" shrinkToFit="1"/>
      <protection hidden="1"/>
    </xf>
    <xf numFmtId="0" fontId="4" fillId="0" borderId="23" xfId="0" applyFont="1" applyBorder="1" applyAlignment="1" applyProtection="1">
      <alignment horizontal="center" vertical="center" shrinkToFit="1"/>
      <protection locked="0" hidden="1"/>
    </xf>
    <xf numFmtId="38" fontId="4" fillId="0" borderId="23" xfId="1" applyFont="1" applyBorder="1" applyAlignment="1" applyProtection="1">
      <alignment horizontal="center" vertical="center" shrinkToFit="1"/>
      <protection locked="0" hidden="1"/>
    </xf>
    <xf numFmtId="0" fontId="4" fillId="0" borderId="38" xfId="0" applyFont="1" applyBorder="1" applyAlignment="1" applyProtection="1">
      <alignment horizontal="center" vertical="center" shrinkToFit="1"/>
      <protection locked="0" hidden="1"/>
    </xf>
    <xf numFmtId="14" fontId="4" fillId="0" borderId="23" xfId="0" applyNumberFormat="1" applyFont="1" applyBorder="1" applyAlignment="1" applyProtection="1">
      <alignment horizontal="center" vertical="center" shrinkToFit="1"/>
      <protection locked="0" hidden="1"/>
    </xf>
    <xf numFmtId="0" fontId="4" fillId="0" borderId="3" xfId="0" applyFont="1" applyBorder="1" applyAlignment="1" applyProtection="1">
      <alignment horizontal="center" vertical="center" shrinkToFit="1"/>
      <protection locked="0" hidden="1"/>
    </xf>
    <xf numFmtId="38" fontId="4" fillId="0" borderId="3" xfId="1" applyFont="1" applyBorder="1" applyAlignment="1" applyProtection="1">
      <alignment horizontal="center" vertical="center" shrinkToFit="1"/>
      <protection locked="0" hidden="1"/>
    </xf>
    <xf numFmtId="0" fontId="4" fillId="0" borderId="40" xfId="0" applyFont="1" applyBorder="1" applyAlignment="1" applyProtection="1">
      <alignment horizontal="center" vertical="center" shrinkToFit="1"/>
      <protection locked="0" hidden="1"/>
    </xf>
    <xf numFmtId="0" fontId="4" fillId="0" borderId="42" xfId="0" applyFont="1" applyBorder="1" applyAlignment="1" applyProtection="1">
      <alignment horizontal="center" vertical="center" shrinkToFit="1"/>
      <protection locked="0" hidden="1"/>
    </xf>
    <xf numFmtId="14" fontId="4" fillId="0" borderId="21" xfId="0" applyNumberFormat="1" applyFont="1" applyBorder="1" applyAlignment="1" applyProtection="1">
      <alignment horizontal="center" vertical="center" shrinkToFit="1"/>
      <protection locked="0" hidden="1"/>
    </xf>
    <xf numFmtId="0" fontId="4" fillId="0" borderId="6" xfId="0" applyFont="1" applyBorder="1" applyAlignment="1" applyProtection="1">
      <alignment horizontal="center" vertical="center" shrinkToFit="1"/>
      <protection locked="0" hidden="1"/>
    </xf>
    <xf numFmtId="38" fontId="4" fillId="0" borderId="6" xfId="1" applyFont="1" applyBorder="1" applyAlignment="1" applyProtection="1">
      <alignment horizontal="center" vertical="center" shrinkToFit="1"/>
      <protection locked="0" hidden="1"/>
    </xf>
    <xf numFmtId="0" fontId="4" fillId="0" borderId="39" xfId="0" applyFont="1" applyBorder="1" applyAlignment="1" applyProtection="1">
      <alignment horizontal="center" vertical="center" shrinkToFit="1"/>
      <protection locked="0" hidden="1"/>
    </xf>
    <xf numFmtId="0" fontId="4" fillId="0" borderId="14" xfId="0" applyFont="1" applyBorder="1" applyAlignment="1" applyProtection="1">
      <alignment horizontal="center" vertical="center" shrinkToFit="1"/>
      <protection locked="0" hidden="1"/>
    </xf>
    <xf numFmtId="14" fontId="4" fillId="0" borderId="15" xfId="0" applyNumberFormat="1" applyFont="1" applyBorder="1" applyAlignment="1" applyProtection="1">
      <alignment horizontal="center" vertical="center" shrinkToFit="1"/>
      <protection locked="0" hidden="1"/>
    </xf>
    <xf numFmtId="14" fontId="4" fillId="0" borderId="38" xfId="0" applyNumberFormat="1" applyFont="1" applyBorder="1" applyAlignment="1" applyProtection="1">
      <alignment horizontal="center" vertical="center" shrinkToFit="1"/>
      <protection locked="0" hidden="1"/>
    </xf>
    <xf numFmtId="14" fontId="4" fillId="0" borderId="40" xfId="0" applyNumberFormat="1" applyFont="1" applyBorder="1" applyAlignment="1" applyProtection="1">
      <alignment horizontal="center" vertical="center" shrinkToFit="1"/>
      <protection locked="0" hidden="1"/>
    </xf>
    <xf numFmtId="14" fontId="4" fillId="0" borderId="39" xfId="0" applyNumberFormat="1" applyFont="1" applyBorder="1" applyAlignment="1" applyProtection="1">
      <alignment horizontal="center" vertical="center" shrinkToFit="1"/>
      <protection locked="0" hidden="1"/>
    </xf>
    <xf numFmtId="14" fontId="4" fillId="0" borderId="29" xfId="0" applyNumberFormat="1" applyFont="1" applyBorder="1" applyAlignment="1" applyProtection="1">
      <alignment horizontal="center" vertical="center" shrinkToFit="1"/>
      <protection locked="0" hidden="1"/>
    </xf>
    <xf numFmtId="14" fontId="4" fillId="0" borderId="3" xfId="0" applyNumberFormat="1" applyFont="1" applyBorder="1" applyAlignment="1" applyProtection="1">
      <alignment horizontal="center" vertical="center" shrinkToFit="1"/>
      <protection locked="0" hidden="1"/>
    </xf>
    <xf numFmtId="14" fontId="4" fillId="0" borderId="6" xfId="0" applyNumberFormat="1" applyFont="1" applyBorder="1" applyAlignment="1" applyProtection="1">
      <alignment horizontal="center" vertical="center" shrinkToFit="1"/>
      <protection locked="0" hidden="1"/>
    </xf>
    <xf numFmtId="0" fontId="4" fillId="0" borderId="58" xfId="0" applyFont="1" applyBorder="1" applyAlignment="1" applyProtection="1">
      <alignment horizontal="left" vertical="center" shrinkToFit="1"/>
      <protection locked="0" hidden="1"/>
    </xf>
    <xf numFmtId="0" fontId="4" fillId="0" borderId="59" xfId="0" applyFont="1" applyBorder="1" applyAlignment="1" applyProtection="1">
      <alignment horizontal="left" vertical="center" shrinkToFit="1"/>
      <protection locked="0" hidden="1"/>
    </xf>
    <xf numFmtId="0" fontId="4" fillId="0" borderId="83" xfId="0" applyFont="1" applyBorder="1" applyAlignment="1" applyProtection="1">
      <alignment horizontal="left" vertical="center" shrinkToFit="1"/>
      <protection locked="0" hidden="1"/>
    </xf>
    <xf numFmtId="177" fontId="4" fillId="0" borderId="58" xfId="0" applyNumberFormat="1" applyFont="1" applyBorder="1" applyAlignment="1" applyProtection="1">
      <alignment horizontal="left" vertical="center" shrinkToFit="1"/>
      <protection locked="0" hidden="1"/>
    </xf>
    <xf numFmtId="177" fontId="4" fillId="0" borderId="59" xfId="0" applyNumberFormat="1" applyFont="1" applyBorder="1" applyAlignment="1" applyProtection="1">
      <alignment horizontal="left" vertical="center" shrinkToFit="1"/>
      <protection locked="0" hidden="1"/>
    </xf>
    <xf numFmtId="177" fontId="4" fillId="0" borderId="83" xfId="0" applyNumberFormat="1" applyFont="1" applyBorder="1" applyAlignment="1" applyProtection="1">
      <alignment horizontal="left" vertical="center" shrinkToFit="1"/>
      <protection locked="0" hidden="1"/>
    </xf>
    <xf numFmtId="177" fontId="4" fillId="0" borderId="86" xfId="0" applyNumberFormat="1" applyFont="1" applyBorder="1" applyAlignment="1" applyProtection="1">
      <alignment horizontal="left" vertical="center" shrinkToFit="1"/>
      <protection locked="0" hidden="1"/>
    </xf>
    <xf numFmtId="177" fontId="4" fillId="0" borderId="61" xfId="0" applyNumberFormat="1" applyFont="1" applyBorder="1" applyAlignment="1" applyProtection="1">
      <alignment horizontal="left" vertical="center" shrinkToFit="1"/>
      <protection locked="0" hidden="1"/>
    </xf>
    <xf numFmtId="0" fontId="5" fillId="0" borderId="0" xfId="0" applyFont="1" applyAlignment="1" applyProtection="1">
      <alignment horizontal="right" vertical="center"/>
      <protection hidden="1"/>
    </xf>
    <xf numFmtId="14" fontId="5" fillId="0" borderId="0" xfId="0" applyNumberFormat="1" applyFont="1" applyAlignment="1" applyProtection="1">
      <alignment horizontal="center"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4" fillId="0" borderId="10"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46" xfId="0" applyFont="1" applyBorder="1" applyAlignment="1" applyProtection="1">
      <alignment horizontal="left" vertical="center"/>
      <protection hidden="1"/>
    </xf>
    <xf numFmtId="0" fontId="4" fillId="4" borderId="39" xfId="0" applyFont="1" applyFill="1" applyBorder="1" applyAlignment="1" applyProtection="1">
      <alignment horizontal="center" vertical="center" shrinkToFit="1"/>
      <protection hidden="1"/>
    </xf>
    <xf numFmtId="0" fontId="4" fillId="2" borderId="57" xfId="0" applyFont="1" applyFill="1" applyBorder="1" applyAlignment="1" applyProtection="1">
      <alignment horizontal="center" vertical="center" shrinkToFit="1"/>
      <protection hidden="1"/>
    </xf>
    <xf numFmtId="0" fontId="4" fillId="2" borderId="55" xfId="0" applyFont="1" applyFill="1" applyBorder="1" applyAlignment="1" applyProtection="1">
      <alignment horizontal="center" vertical="center" shrinkToFit="1"/>
      <protection hidden="1"/>
    </xf>
    <xf numFmtId="0" fontId="4" fillId="2" borderId="56" xfId="0" applyFont="1" applyFill="1" applyBorder="1" applyAlignment="1" applyProtection="1">
      <alignment horizontal="center" vertical="center" shrinkToFit="1"/>
      <protection hidden="1"/>
    </xf>
    <xf numFmtId="14" fontId="12" fillId="0" borderId="42" xfId="0" applyNumberFormat="1" applyFont="1" applyBorder="1" applyAlignment="1" applyProtection="1">
      <alignment horizontal="left" vertical="center" wrapText="1" shrinkToFit="1"/>
      <protection hidden="1"/>
    </xf>
    <xf numFmtId="0" fontId="4" fillId="4" borderId="42" xfId="0" applyFont="1" applyFill="1" applyBorder="1" applyAlignment="1" applyProtection="1">
      <alignment horizontal="center" vertical="center" shrinkToFit="1"/>
      <protection hidden="1"/>
    </xf>
    <xf numFmtId="0" fontId="5" fillId="2" borderId="64" xfId="0" applyFont="1" applyFill="1" applyBorder="1" applyAlignment="1" applyProtection="1">
      <alignment horizontal="center" vertical="center" shrinkToFit="1"/>
      <protection hidden="1"/>
    </xf>
    <xf numFmtId="0" fontId="5" fillId="2" borderId="42" xfId="0" applyFont="1" applyFill="1" applyBorder="1" applyAlignment="1" applyProtection="1">
      <alignment horizontal="center" vertical="center" shrinkToFit="1"/>
      <protection hidden="1"/>
    </xf>
    <xf numFmtId="0" fontId="5" fillId="2" borderId="65" xfId="0" applyFont="1" applyFill="1" applyBorder="1" applyAlignment="1" applyProtection="1">
      <alignment horizontal="center" vertical="center" shrinkToFit="1"/>
      <protection hidden="1"/>
    </xf>
    <xf numFmtId="0" fontId="4" fillId="4" borderId="40" xfId="0" applyFont="1" applyFill="1" applyBorder="1" applyAlignment="1" applyProtection="1">
      <alignment horizontal="center" vertical="center" shrinkToFit="1"/>
      <protection hidden="1"/>
    </xf>
    <xf numFmtId="14" fontId="4" fillId="0" borderId="25" xfId="0" applyNumberFormat="1" applyFont="1" applyBorder="1" applyAlignment="1" applyProtection="1">
      <alignment horizontal="center" vertical="center" shrinkToFit="1"/>
      <protection hidden="1"/>
    </xf>
    <xf numFmtId="0" fontId="4" fillId="0" borderId="41" xfId="0" applyFont="1" applyBorder="1" applyAlignment="1" applyProtection="1">
      <alignment horizontal="center" vertical="center" shrinkToFit="1"/>
      <protection hidden="1"/>
    </xf>
    <xf numFmtId="0" fontId="4" fillId="4" borderId="41" xfId="0" applyFont="1" applyFill="1" applyBorder="1" applyAlignment="1" applyProtection="1">
      <alignment horizontal="center" vertical="center" shrinkToFit="1"/>
      <protection hidden="1"/>
    </xf>
    <xf numFmtId="0" fontId="4" fillId="4" borderId="29" xfId="0" applyFont="1" applyFill="1" applyBorder="1" applyAlignment="1" applyProtection="1">
      <alignment horizontal="center" vertical="center" shrinkToFit="1"/>
      <protection hidden="1"/>
    </xf>
    <xf numFmtId="0" fontId="4" fillId="0" borderId="29" xfId="0" applyFont="1" applyBorder="1" applyAlignment="1" applyProtection="1">
      <alignment horizontal="center" vertical="center" shrinkToFit="1"/>
      <protection hidden="1"/>
    </xf>
    <xf numFmtId="0" fontId="5" fillId="2" borderId="50" xfId="0" applyFont="1" applyFill="1" applyBorder="1" applyAlignment="1" applyProtection="1">
      <alignment horizontal="center" vertical="center" shrinkToFit="1"/>
      <protection hidden="1"/>
    </xf>
    <xf numFmtId="0" fontId="4" fillId="0" borderId="66" xfId="0" applyFont="1" applyBorder="1" applyAlignment="1" applyProtection="1">
      <alignment horizontal="center" vertical="center" shrinkToFit="1"/>
      <protection hidden="1"/>
    </xf>
    <xf numFmtId="0" fontId="4" fillId="4" borderId="38" xfId="0" applyFont="1" applyFill="1" applyBorder="1" applyAlignment="1" applyProtection="1">
      <alignment horizontal="center" vertical="center" shrinkToFit="1"/>
      <protection hidden="1"/>
    </xf>
    <xf numFmtId="0" fontId="5" fillId="2" borderId="66" xfId="0" applyFont="1" applyFill="1" applyBorder="1" applyAlignment="1" applyProtection="1">
      <alignment horizontal="center" vertical="center" shrinkToFit="1"/>
      <protection hidden="1"/>
    </xf>
    <xf numFmtId="0" fontId="5" fillId="2" borderId="38" xfId="0" applyFont="1" applyFill="1" applyBorder="1" applyAlignment="1" applyProtection="1">
      <alignment horizontal="center" vertical="center" shrinkToFit="1"/>
      <protection hidden="1"/>
    </xf>
    <xf numFmtId="0" fontId="5" fillId="2" borderId="76" xfId="0" applyFont="1" applyFill="1" applyBorder="1" applyAlignment="1" applyProtection="1">
      <alignment horizontal="center" vertical="center" shrinkToFit="1"/>
      <protection hidden="1"/>
    </xf>
    <xf numFmtId="0" fontId="4" fillId="4" borderId="14" xfId="0" applyFont="1" applyFill="1" applyBorder="1" applyAlignment="1" applyProtection="1">
      <alignment horizontal="center" vertical="center" shrinkToFit="1"/>
      <protection hidden="1"/>
    </xf>
    <xf numFmtId="0" fontId="5" fillId="2" borderId="44" xfId="0" applyFont="1" applyFill="1" applyBorder="1" applyAlignment="1" applyProtection="1">
      <alignment horizontal="center" vertical="center" shrinkToFit="1"/>
      <protection hidden="1"/>
    </xf>
    <xf numFmtId="0" fontId="5" fillId="2" borderId="14" xfId="0" applyFont="1" applyFill="1" applyBorder="1" applyAlignment="1" applyProtection="1">
      <alignment horizontal="center" vertical="center" shrinkToFit="1"/>
      <protection hidden="1"/>
    </xf>
    <xf numFmtId="0" fontId="5" fillId="2" borderId="16" xfId="0" applyFont="1" applyFill="1" applyBorder="1" applyAlignment="1" applyProtection="1">
      <alignment horizontal="center" vertical="center" shrinkToFit="1"/>
      <protection hidden="1"/>
    </xf>
    <xf numFmtId="14" fontId="5" fillId="0" borderId="0" xfId="0" applyNumberFormat="1" applyFont="1" applyAlignment="1" applyProtection="1">
      <alignment vertical="center" shrinkToFit="1"/>
      <protection hidden="1"/>
    </xf>
    <xf numFmtId="0" fontId="4" fillId="3" borderId="0" xfId="0" applyFont="1" applyFill="1" applyAlignment="1" applyProtection="1">
      <alignment horizontal="center" vertical="center" shrinkToFit="1"/>
      <protection hidden="1"/>
    </xf>
    <xf numFmtId="14" fontId="4" fillId="0" borderId="63" xfId="0" applyNumberFormat="1" applyFont="1" applyBorder="1" applyAlignment="1" applyProtection="1">
      <alignment horizontal="left" vertical="center" wrapText="1" shrinkToFit="1"/>
      <protection hidden="1"/>
    </xf>
    <xf numFmtId="14" fontId="4" fillId="0" borderId="39" xfId="0" applyNumberFormat="1" applyFont="1" applyBorder="1" applyAlignment="1" applyProtection="1">
      <alignment horizontal="left" vertical="center" wrapText="1" shrinkToFit="1"/>
      <protection hidden="1"/>
    </xf>
    <xf numFmtId="14" fontId="4" fillId="0" borderId="0" xfId="0" applyNumberFormat="1" applyFont="1" applyAlignment="1" applyProtection="1">
      <alignment vertical="center" shrinkToFit="1"/>
      <protection hidden="1"/>
    </xf>
    <xf numFmtId="14" fontId="13" fillId="0" borderId="0" xfId="0" applyNumberFormat="1" applyFont="1" applyAlignment="1" applyProtection="1">
      <alignment horizontal="left" vertical="center" shrinkToFit="1"/>
      <protection hidden="1"/>
    </xf>
    <xf numFmtId="14" fontId="4" fillId="0" borderId="25" xfId="0" applyNumberFormat="1" applyFont="1" applyBorder="1" applyAlignment="1" applyProtection="1">
      <alignment horizontal="center" vertical="center" shrinkToFit="1"/>
      <protection locked="0" hidden="1"/>
    </xf>
    <xf numFmtId="0" fontId="13" fillId="0" borderId="0" xfId="0" applyFont="1" applyAlignment="1" applyProtection="1">
      <alignment shrinkToFit="1"/>
      <protection hidden="1"/>
    </xf>
    <xf numFmtId="0" fontId="4" fillId="0" borderId="0" xfId="0" applyFont="1" applyAlignment="1" applyProtection="1">
      <alignment horizontal="center" shrinkToFit="1"/>
      <protection hidden="1"/>
    </xf>
    <xf numFmtId="0" fontId="4" fillId="0" borderId="21" xfId="0" applyFont="1" applyBorder="1" applyAlignment="1" applyProtection="1">
      <alignment horizontal="center" vertical="center" shrinkToFit="1"/>
      <protection locked="0" hidden="1"/>
    </xf>
    <xf numFmtId="38" fontId="4" fillId="0" borderId="21" xfId="1" applyFont="1" applyBorder="1" applyAlignment="1" applyProtection="1">
      <alignment horizontal="center" vertical="center" shrinkToFit="1"/>
      <protection locked="0" hidden="1"/>
    </xf>
    <xf numFmtId="0" fontId="4" fillId="0" borderId="41" xfId="0" applyFont="1" applyBorder="1" applyAlignment="1" applyProtection="1">
      <alignment horizontal="center" vertical="center" shrinkToFit="1"/>
      <protection locked="0" hidden="1"/>
    </xf>
    <xf numFmtId="14" fontId="11" fillId="0" borderId="0" xfId="0" applyNumberFormat="1" applyFont="1" applyAlignment="1" applyProtection="1">
      <alignment horizontal="left" vertical="center" wrapText="1" shrinkToFit="1"/>
      <protection hidden="1"/>
    </xf>
    <xf numFmtId="14" fontId="4" fillId="0" borderId="93" xfId="0" applyNumberFormat="1" applyFont="1" applyBorder="1" applyAlignment="1" applyProtection="1">
      <alignment horizontal="right" vertical="center" shrinkToFit="1"/>
      <protection hidden="1"/>
    </xf>
    <xf numFmtId="14" fontId="4" fillId="0" borderId="93" xfId="0" applyNumberFormat="1" applyFont="1" applyBorder="1" applyAlignment="1" applyProtection="1">
      <alignment horizontal="center" vertical="center" shrinkToFit="1"/>
      <protection hidden="1"/>
    </xf>
    <xf numFmtId="0" fontId="4" fillId="0" borderId="0" xfId="0" applyFont="1" applyAlignment="1" applyProtection="1">
      <alignment horizontal="right"/>
      <protection hidden="1"/>
    </xf>
    <xf numFmtId="14" fontId="4" fillId="0" borderId="0" xfId="0" applyNumberFormat="1" applyFont="1" applyAlignment="1" applyProtection="1">
      <alignment horizontal="right" vertical="center" shrinkToFit="1"/>
      <protection hidden="1"/>
    </xf>
    <xf numFmtId="14" fontId="4" fillId="0" borderId="37" xfId="0" applyNumberFormat="1" applyFont="1" applyBorder="1" applyAlignment="1" applyProtection="1">
      <alignment horizontal="center" vertical="center" shrinkToFit="1"/>
      <protection locked="0" hidden="1"/>
    </xf>
    <xf numFmtId="14" fontId="4" fillId="0" borderId="42" xfId="0" applyNumberFormat="1" applyFont="1" applyBorder="1" applyAlignment="1" applyProtection="1">
      <alignment horizontal="center" vertical="center" shrinkToFit="1"/>
      <protection locked="0" hidden="1"/>
    </xf>
    <xf numFmtId="0" fontId="4" fillId="0" borderId="57" xfId="0" applyFont="1" applyBorder="1" applyAlignment="1" applyProtection="1">
      <alignment horizontal="center" vertical="center" shrinkToFit="1"/>
      <protection hidden="1"/>
    </xf>
    <xf numFmtId="38" fontId="4" fillId="0" borderId="42" xfId="1" applyFont="1" applyFill="1" applyBorder="1" applyAlignment="1" applyProtection="1">
      <alignment horizontal="center" vertical="center" shrinkToFit="1"/>
      <protection hidden="1"/>
    </xf>
    <xf numFmtId="38" fontId="4" fillId="0" borderId="40" xfId="1" applyFont="1" applyFill="1" applyBorder="1" applyAlignment="1" applyProtection="1">
      <alignment horizontal="center" vertical="center" shrinkToFit="1"/>
      <protection hidden="1"/>
    </xf>
    <xf numFmtId="38" fontId="4" fillId="0" borderId="29" xfId="1" applyFont="1" applyFill="1" applyBorder="1" applyAlignment="1" applyProtection="1">
      <alignment horizontal="center" vertical="center" shrinkToFit="1"/>
      <protection hidden="1"/>
    </xf>
    <xf numFmtId="38" fontId="4" fillId="0" borderId="38" xfId="1" applyFont="1" applyFill="1" applyBorder="1" applyAlignment="1" applyProtection="1">
      <alignment horizontal="center" vertical="center" shrinkToFit="1"/>
      <protection hidden="1"/>
    </xf>
    <xf numFmtId="38" fontId="4" fillId="0" borderId="39" xfId="1" applyFont="1" applyFill="1" applyBorder="1" applyAlignment="1" applyProtection="1">
      <alignment horizontal="center" vertical="center" shrinkToFit="1"/>
      <protection hidden="1"/>
    </xf>
    <xf numFmtId="14" fontId="5" fillId="0" borderId="8" xfId="0" applyNumberFormat="1" applyFont="1" applyBorder="1" applyAlignment="1" applyProtection="1">
      <alignment horizontal="center" vertical="center" shrinkToFit="1"/>
      <protection hidden="1"/>
    </xf>
    <xf numFmtId="0" fontId="9" fillId="0" borderId="40" xfId="0" applyFont="1" applyBorder="1" applyAlignment="1" applyProtection="1">
      <alignment horizontal="center" vertical="center"/>
      <protection hidden="1"/>
    </xf>
    <xf numFmtId="0" fontId="9" fillId="0" borderId="40" xfId="0" applyFont="1" applyBorder="1" applyAlignment="1" applyProtection="1">
      <alignment horizontal="center" vertical="center" shrinkToFit="1"/>
      <protection hidden="1"/>
    </xf>
    <xf numFmtId="0" fontId="9" fillId="0" borderId="0" xfId="0" applyFont="1" applyAlignment="1" applyProtection="1">
      <alignment horizontal="center" vertical="center"/>
      <protection hidden="1"/>
    </xf>
    <xf numFmtId="0" fontId="9" fillId="0" borderId="0" xfId="0" applyFont="1" applyProtection="1">
      <protection hidden="1"/>
    </xf>
    <xf numFmtId="0" fontId="9" fillId="0" borderId="41" xfId="0" applyFont="1" applyBorder="1" applyAlignment="1" applyProtection="1">
      <alignment horizontal="center" vertical="center"/>
      <protection hidden="1"/>
    </xf>
    <xf numFmtId="0" fontId="9" fillId="0" borderId="41" xfId="0" applyFont="1" applyBorder="1" applyAlignment="1" applyProtection="1">
      <alignment horizontal="center" vertical="center" shrinkToFit="1"/>
      <protection hidden="1"/>
    </xf>
    <xf numFmtId="0" fontId="9" fillId="0" borderId="29" xfId="0" applyFont="1" applyBorder="1" applyAlignment="1" applyProtection="1">
      <alignment horizontal="left" vertical="center" indent="1"/>
      <protection hidden="1"/>
    </xf>
    <xf numFmtId="0" fontId="9" fillId="0" borderId="41" xfId="0" applyFont="1" applyBorder="1" applyAlignment="1" applyProtection="1">
      <alignment horizontal="left" vertical="center" indent="1" shrinkToFit="1"/>
      <protection hidden="1"/>
    </xf>
    <xf numFmtId="0" fontId="9" fillId="0" borderId="41" xfId="0" applyFont="1" applyBorder="1" applyAlignment="1" applyProtection="1">
      <alignment horizontal="left" indent="1"/>
      <protection hidden="1"/>
    </xf>
    <xf numFmtId="0" fontId="9" fillId="0" borderId="41" xfId="0" applyFont="1" applyBorder="1" applyAlignment="1" applyProtection="1">
      <alignment vertical="center" shrinkToFit="1"/>
      <protection hidden="1"/>
    </xf>
    <xf numFmtId="0" fontId="9" fillId="0" borderId="41" xfId="0" applyFont="1" applyBorder="1" applyProtection="1">
      <protection hidden="1"/>
    </xf>
    <xf numFmtId="0" fontId="9" fillId="0" borderId="42" xfId="0" applyFont="1" applyBorder="1" applyProtection="1">
      <protection hidden="1"/>
    </xf>
    <xf numFmtId="0" fontId="9" fillId="0" borderId="42" xfId="0" applyFont="1" applyBorder="1" applyAlignment="1" applyProtection="1">
      <alignment horizontal="left" indent="1"/>
      <protection hidden="1"/>
    </xf>
    <xf numFmtId="0" fontId="9" fillId="0" borderId="29" xfId="0" applyFont="1" applyBorder="1" applyProtection="1">
      <protection hidden="1"/>
    </xf>
    <xf numFmtId="38" fontId="9" fillId="0" borderId="41" xfId="1" applyFont="1" applyBorder="1" applyAlignment="1" applyProtection="1">
      <protection hidden="1"/>
    </xf>
    <xf numFmtId="0" fontId="8" fillId="0" borderId="0" xfId="0" applyFont="1" applyProtection="1">
      <protection hidden="1"/>
    </xf>
    <xf numFmtId="0" fontId="10" fillId="0" borderId="0" xfId="0" applyFont="1" applyProtection="1">
      <protection hidden="1"/>
    </xf>
    <xf numFmtId="0" fontId="4" fillId="0" borderId="39" xfId="0" applyFont="1" applyBorder="1" applyAlignment="1" applyProtection="1">
      <alignment vertical="center" shrinkToFit="1"/>
      <protection hidden="1"/>
    </xf>
    <xf numFmtId="38" fontId="4" fillId="0" borderId="39" xfId="1" applyFont="1" applyFill="1" applyBorder="1" applyAlignment="1" applyProtection="1">
      <alignment vertical="center" shrinkToFit="1"/>
      <protection hidden="1"/>
    </xf>
    <xf numFmtId="38" fontId="4" fillId="0" borderId="38" xfId="1" applyFont="1" applyFill="1" applyBorder="1" applyAlignment="1" applyProtection="1">
      <alignment vertical="center" shrinkToFit="1"/>
      <protection hidden="1"/>
    </xf>
    <xf numFmtId="0" fontId="4" fillId="0" borderId="38" xfId="0" applyFont="1" applyBorder="1" applyAlignment="1" applyProtection="1">
      <alignment vertical="center" shrinkToFit="1"/>
      <protection hidden="1"/>
    </xf>
    <xf numFmtId="0" fontId="4" fillId="0" borderId="40" xfId="0" applyFont="1" applyBorder="1" applyAlignment="1" applyProtection="1">
      <alignment vertical="center" shrinkToFit="1"/>
      <protection hidden="1"/>
    </xf>
    <xf numFmtId="38" fontId="4" fillId="0" borderId="40" xfId="1" applyFont="1" applyFill="1" applyBorder="1" applyAlignment="1" applyProtection="1">
      <alignment vertical="center" shrinkToFit="1"/>
      <protection hidden="1"/>
    </xf>
    <xf numFmtId="0" fontId="15" fillId="0" borderId="0" xfId="0" applyFont="1" applyAlignment="1" applyProtection="1">
      <alignment horizontal="left" vertical="top"/>
      <protection hidden="1"/>
    </xf>
    <xf numFmtId="0" fontId="15" fillId="0" borderId="0" xfId="0" applyFont="1" applyAlignment="1" applyProtection="1">
      <alignment horizontal="left" wrapText="1"/>
      <protection hidden="1"/>
    </xf>
    <xf numFmtId="0" fontId="15" fillId="0" borderId="0" xfId="0" applyFont="1" applyProtection="1">
      <protection hidden="1"/>
    </xf>
    <xf numFmtId="14" fontId="15" fillId="0" borderId="0" xfId="0" applyNumberFormat="1" applyFont="1" applyProtection="1">
      <protection hidden="1"/>
    </xf>
    <xf numFmtId="0" fontId="15" fillId="0" borderId="0" xfId="0" applyFont="1" applyAlignment="1" applyProtection="1">
      <alignment shrinkToFit="1"/>
      <protection hidden="1"/>
    </xf>
    <xf numFmtId="0" fontId="15" fillId="0" borderId="0" xfId="0" applyFont="1" applyAlignment="1" applyProtection="1">
      <alignment horizontal="left"/>
      <protection hidden="1"/>
    </xf>
    <xf numFmtId="14" fontId="15" fillId="0" borderId="0" xfId="0" applyNumberFormat="1" applyFont="1" applyAlignment="1" applyProtection="1">
      <alignment horizontal="center"/>
      <protection hidden="1"/>
    </xf>
    <xf numFmtId="0" fontId="15" fillId="0" borderId="76" xfId="0" applyFont="1" applyBorder="1" applyAlignment="1" applyProtection="1">
      <alignment horizontal="center" vertical="center" shrinkToFit="1"/>
      <protection hidden="1"/>
    </xf>
    <xf numFmtId="0" fontId="15" fillId="0" borderId="0" xfId="0" applyFont="1" applyAlignment="1" applyProtection="1">
      <alignment horizontal="center" vertical="center"/>
      <protection hidden="1"/>
    </xf>
    <xf numFmtId="0" fontId="15" fillId="0" borderId="66" xfId="0" applyFont="1" applyBorder="1" applyAlignment="1" applyProtection="1">
      <alignment horizontal="center" vertical="center" shrinkToFit="1"/>
      <protection hidden="1"/>
    </xf>
    <xf numFmtId="0" fontId="15" fillId="0" borderId="38" xfId="0" applyFont="1" applyBorder="1" applyAlignment="1" applyProtection="1">
      <alignment horizontal="center" vertical="center" shrinkToFit="1"/>
      <protection hidden="1"/>
    </xf>
    <xf numFmtId="0" fontId="15" fillId="0" borderId="0" xfId="0" applyFont="1" applyAlignment="1" applyProtection="1">
      <alignment horizontal="center" vertical="center" shrinkToFit="1"/>
      <protection hidden="1"/>
    </xf>
    <xf numFmtId="0" fontId="15" fillId="0" borderId="63" xfId="0" applyFont="1" applyBorder="1" applyAlignment="1" applyProtection="1">
      <alignment horizontal="center" vertical="center"/>
      <protection hidden="1"/>
    </xf>
    <xf numFmtId="0" fontId="15" fillId="0" borderId="39" xfId="0" applyFont="1" applyBorder="1" applyAlignment="1" applyProtection="1">
      <alignment horizontal="center" vertical="center" wrapText="1"/>
      <protection hidden="1"/>
    </xf>
    <xf numFmtId="14" fontId="15" fillId="0" borderId="84" xfId="0" applyNumberFormat="1" applyFont="1" applyBorder="1" applyAlignment="1" applyProtection="1">
      <alignment horizontal="center" vertical="center" shrinkToFit="1"/>
      <protection hidden="1"/>
    </xf>
    <xf numFmtId="0" fontId="15" fillId="0" borderId="40" xfId="0" applyFont="1" applyBorder="1" applyAlignment="1" applyProtection="1">
      <alignment horizontal="center" vertical="center" shrinkToFit="1"/>
      <protection hidden="1"/>
    </xf>
    <xf numFmtId="0" fontId="15" fillId="0" borderId="63" xfId="0" applyFont="1" applyBorder="1" applyAlignment="1" applyProtection="1">
      <alignment horizontal="center" vertical="center" shrinkToFit="1"/>
      <protection hidden="1"/>
    </xf>
    <xf numFmtId="0" fontId="15" fillId="0" borderId="39" xfId="0" applyFont="1" applyBorder="1" applyAlignment="1" applyProtection="1">
      <alignment horizontal="center" vertical="center" shrinkToFit="1"/>
      <protection hidden="1"/>
    </xf>
    <xf numFmtId="0" fontId="15" fillId="0" borderId="84" xfId="0" applyFont="1" applyBorder="1" applyAlignment="1" applyProtection="1">
      <alignment horizontal="center" vertical="center" shrinkToFit="1"/>
      <protection hidden="1"/>
    </xf>
    <xf numFmtId="14" fontId="15" fillId="0" borderId="64" xfId="0" applyNumberFormat="1" applyFont="1" applyBorder="1" applyAlignment="1" applyProtection="1">
      <alignment horizontal="left" vertical="center" wrapText="1" shrinkToFit="1"/>
      <protection hidden="1"/>
    </xf>
    <xf numFmtId="14" fontId="15" fillId="0" borderId="42" xfId="0" applyNumberFormat="1" applyFont="1" applyBorder="1" applyAlignment="1" applyProtection="1">
      <alignment horizontal="left" vertical="center" wrapText="1" shrinkToFit="1"/>
      <protection hidden="1"/>
    </xf>
    <xf numFmtId="14" fontId="15" fillId="0" borderId="65" xfId="0" applyNumberFormat="1" applyFont="1" applyBorder="1" applyAlignment="1" applyProtection="1">
      <alignment horizontal="center" vertical="center" shrinkToFit="1"/>
      <protection hidden="1"/>
    </xf>
    <xf numFmtId="0" fontId="15" fillId="0" borderId="64" xfId="0" applyFont="1" applyBorder="1" applyAlignment="1" applyProtection="1">
      <alignment horizontal="center" vertical="center" shrinkToFit="1"/>
      <protection hidden="1"/>
    </xf>
    <xf numFmtId="0" fontId="15" fillId="0" borderId="42" xfId="0" applyFont="1" applyBorder="1" applyAlignment="1" applyProtection="1">
      <alignment horizontal="center" vertical="center" shrinkToFit="1"/>
      <protection hidden="1"/>
    </xf>
    <xf numFmtId="0" fontId="15" fillId="0" borderId="65" xfId="0" applyFont="1" applyBorder="1" applyAlignment="1" applyProtection="1">
      <alignment horizontal="center" vertical="center" shrinkToFit="1"/>
      <protection hidden="1"/>
    </xf>
    <xf numFmtId="14" fontId="15" fillId="0" borderId="0" xfId="0" applyNumberFormat="1" applyFont="1" applyAlignment="1" applyProtection="1">
      <alignment horizontal="center" vertical="center" shrinkToFit="1"/>
      <protection hidden="1"/>
    </xf>
    <xf numFmtId="14" fontId="15" fillId="0" borderId="66" xfId="0" applyNumberFormat="1" applyFont="1" applyBorder="1" applyAlignment="1" applyProtection="1">
      <alignment horizontal="left" vertical="center" wrapText="1" shrinkToFit="1"/>
      <protection hidden="1"/>
    </xf>
    <xf numFmtId="14" fontId="15" fillId="0" borderId="38" xfId="0" applyNumberFormat="1" applyFont="1" applyBorder="1" applyAlignment="1" applyProtection="1">
      <alignment horizontal="left" vertical="center" wrapText="1" shrinkToFit="1"/>
      <protection hidden="1"/>
    </xf>
    <xf numFmtId="14" fontId="15" fillId="0" borderId="76" xfId="0" applyNumberFormat="1" applyFont="1" applyBorder="1" applyAlignment="1" applyProtection="1">
      <alignment horizontal="center" vertical="center" shrinkToFit="1"/>
      <protection hidden="1"/>
    </xf>
    <xf numFmtId="14" fontId="15" fillId="0" borderId="66" xfId="0" applyNumberFormat="1" applyFont="1" applyBorder="1" applyAlignment="1" applyProtection="1">
      <alignment horizontal="center" vertical="center" shrinkToFit="1"/>
      <protection hidden="1"/>
    </xf>
    <xf numFmtId="14" fontId="15" fillId="0" borderId="38" xfId="0" applyNumberFormat="1" applyFont="1" applyBorder="1" applyAlignment="1" applyProtection="1">
      <alignment horizontal="center" vertical="center" shrinkToFit="1"/>
      <protection hidden="1"/>
    </xf>
    <xf numFmtId="14" fontId="4" fillId="0" borderId="101" xfId="0" applyNumberFormat="1" applyFont="1" applyBorder="1" applyAlignment="1" applyProtection="1">
      <alignment horizontal="center" vertical="center" shrinkToFit="1"/>
      <protection locked="0" hidden="1"/>
    </xf>
    <xf numFmtId="0" fontId="4" fillId="0" borderId="99" xfId="0" applyFont="1" applyBorder="1" applyAlignment="1" applyProtection="1">
      <alignment horizontal="center" vertical="center" shrinkToFit="1"/>
      <protection hidden="1"/>
    </xf>
    <xf numFmtId="0" fontId="4" fillId="0" borderId="102" xfId="0" applyFont="1" applyBorder="1" applyAlignment="1" applyProtection="1">
      <alignment horizontal="center" vertical="center" shrinkToFit="1"/>
      <protection hidden="1"/>
    </xf>
    <xf numFmtId="0" fontId="4" fillId="0" borderId="103" xfId="0" applyFont="1" applyBorder="1" applyAlignment="1" applyProtection="1">
      <alignment horizontal="center" vertical="center" shrinkToFit="1"/>
      <protection hidden="1"/>
    </xf>
    <xf numFmtId="0" fontId="15" fillId="0" borderId="0" xfId="0" applyFont="1" applyAlignment="1" applyProtection="1">
      <alignment horizontal="center" shrinkToFit="1"/>
      <protection hidden="1"/>
    </xf>
    <xf numFmtId="0" fontId="15" fillId="0" borderId="0" xfId="0" applyFont="1" applyAlignment="1" applyProtection="1">
      <alignment horizontal="center"/>
      <protection hidden="1"/>
    </xf>
    <xf numFmtId="0" fontId="15" fillId="0" borderId="0" xfId="0" applyFont="1" applyAlignment="1" applyProtection="1">
      <alignment wrapText="1" shrinkToFit="1"/>
      <protection hidden="1"/>
    </xf>
    <xf numFmtId="14" fontId="16" fillId="0" borderId="63" xfId="0" applyNumberFormat="1" applyFont="1" applyBorder="1" applyAlignment="1" applyProtection="1">
      <alignment horizontal="center" vertical="center" wrapText="1" shrinkToFit="1"/>
      <protection hidden="1"/>
    </xf>
    <xf numFmtId="14" fontId="16" fillId="0" borderId="39" xfId="0" applyNumberFormat="1" applyFont="1" applyBorder="1" applyAlignment="1" applyProtection="1">
      <alignment horizontal="center" vertical="center" wrapText="1" shrinkToFit="1"/>
      <protection hidden="1"/>
    </xf>
    <xf numFmtId="14" fontId="16" fillId="0" borderId="84" xfId="0" applyNumberFormat="1" applyFont="1" applyBorder="1" applyAlignment="1" applyProtection="1">
      <alignment horizontal="center" vertical="center" wrapText="1" shrinkToFit="1"/>
      <protection hidden="1"/>
    </xf>
    <xf numFmtId="14" fontId="16" fillId="0" borderId="34" xfId="0" applyNumberFormat="1" applyFont="1" applyBorder="1" applyAlignment="1" applyProtection="1">
      <alignment horizontal="center" vertical="center" wrapText="1" shrinkToFit="1"/>
      <protection hidden="1"/>
    </xf>
    <xf numFmtId="14" fontId="15" fillId="0" borderId="64" xfId="0" applyNumberFormat="1" applyFont="1" applyBorder="1" applyAlignment="1" applyProtection="1">
      <alignment horizontal="center" vertical="center" shrinkToFit="1"/>
      <protection hidden="1"/>
    </xf>
    <xf numFmtId="14" fontId="15" fillId="0" borderId="42" xfId="0" applyNumberFormat="1" applyFont="1" applyBorder="1" applyAlignment="1" applyProtection="1">
      <alignment horizontal="center" vertical="center" shrinkToFit="1"/>
      <protection hidden="1"/>
    </xf>
    <xf numFmtId="14" fontId="15" fillId="0" borderId="22" xfId="0" applyNumberFormat="1" applyFont="1" applyBorder="1" applyAlignment="1" applyProtection="1">
      <alignment horizontal="center" vertical="center" shrinkToFit="1"/>
      <protection hidden="1"/>
    </xf>
    <xf numFmtId="0" fontId="4" fillId="0" borderId="15" xfId="0" applyFont="1" applyBorder="1" applyAlignment="1" applyProtection="1">
      <alignment horizontal="center" vertical="center" shrinkToFit="1"/>
      <protection hidden="1"/>
    </xf>
    <xf numFmtId="38" fontId="4" fillId="0" borderId="38" xfId="1" applyFont="1" applyFill="1" applyBorder="1" applyAlignment="1" applyProtection="1">
      <alignment horizontal="center" vertical="center" shrinkToFit="1"/>
      <protection locked="0" hidden="1"/>
    </xf>
    <xf numFmtId="38" fontId="4" fillId="0" borderId="40" xfId="1" applyFont="1" applyFill="1" applyBorder="1" applyAlignment="1" applyProtection="1">
      <alignment horizontal="center" vertical="center" shrinkToFit="1"/>
      <protection locked="0" hidden="1"/>
    </xf>
    <xf numFmtId="38" fontId="4" fillId="0" borderId="39" xfId="1" applyFont="1" applyFill="1" applyBorder="1" applyAlignment="1" applyProtection="1">
      <alignment horizontal="center" vertical="center" shrinkToFit="1"/>
      <protection locked="0" hidden="1"/>
    </xf>
    <xf numFmtId="177" fontId="4" fillId="0" borderId="92" xfId="0" applyNumberFormat="1" applyFont="1" applyBorder="1" applyAlignment="1" applyProtection="1">
      <alignment horizontal="center" vertical="center" shrinkToFit="1"/>
      <protection hidden="1"/>
    </xf>
    <xf numFmtId="0" fontId="15" fillId="6" borderId="67" xfId="0" applyFont="1" applyFill="1" applyBorder="1" applyAlignment="1" applyProtection="1">
      <alignment horizontal="center" vertical="center" shrinkToFit="1"/>
      <protection hidden="1"/>
    </xf>
    <xf numFmtId="0" fontId="15" fillId="6" borderId="40" xfId="0" applyFont="1" applyFill="1" applyBorder="1" applyAlignment="1" applyProtection="1">
      <alignment horizontal="center" vertical="center" shrinkToFit="1"/>
      <protection hidden="1"/>
    </xf>
    <xf numFmtId="0" fontId="15" fillId="6" borderId="85" xfId="0" applyFont="1" applyFill="1" applyBorder="1" applyAlignment="1" applyProtection="1">
      <alignment horizontal="center" vertical="center" shrinkToFit="1"/>
      <protection hidden="1"/>
    </xf>
    <xf numFmtId="0" fontId="15" fillId="6" borderId="66" xfId="0" applyFont="1" applyFill="1" applyBorder="1" applyAlignment="1" applyProtection="1">
      <alignment horizontal="center" vertical="center" shrinkToFit="1"/>
      <protection hidden="1"/>
    </xf>
    <xf numFmtId="0" fontId="15" fillId="6" borderId="38" xfId="0" applyFont="1" applyFill="1" applyBorder="1" applyAlignment="1" applyProtection="1">
      <alignment horizontal="center" vertical="center" shrinkToFit="1"/>
      <protection hidden="1"/>
    </xf>
    <xf numFmtId="0" fontId="15" fillId="6" borderId="76" xfId="0" applyFont="1" applyFill="1" applyBorder="1" applyAlignment="1" applyProtection="1">
      <alignment horizontal="center" vertical="center" shrinkToFit="1"/>
      <protection hidden="1"/>
    </xf>
    <xf numFmtId="14" fontId="15" fillId="0" borderId="0" xfId="0" applyNumberFormat="1" applyFont="1" applyAlignment="1" applyProtection="1">
      <alignment horizontal="center" vertical="center"/>
      <protection hidden="1"/>
    </xf>
    <xf numFmtId="14" fontId="16" fillId="0" borderId="0" xfId="0" applyNumberFormat="1" applyFont="1" applyAlignment="1" applyProtection="1">
      <alignment horizontal="center" vertical="center" wrapText="1" shrinkToFit="1"/>
      <protection hidden="1"/>
    </xf>
    <xf numFmtId="0" fontId="15" fillId="7" borderId="0" xfId="0" applyFont="1" applyFill="1" applyProtection="1">
      <protection hidden="1"/>
    </xf>
    <xf numFmtId="0" fontId="15" fillId="7" borderId="0" xfId="0" applyFont="1" applyFill="1" applyAlignment="1" applyProtection="1">
      <alignment horizontal="center"/>
      <protection hidden="1"/>
    </xf>
    <xf numFmtId="0" fontId="15" fillId="7" borderId="40" xfId="0" applyFont="1" applyFill="1" applyBorder="1" applyAlignment="1" applyProtection="1">
      <alignment horizontal="center" vertical="center" shrinkToFit="1"/>
      <protection hidden="1"/>
    </xf>
    <xf numFmtId="0" fontId="4" fillId="0" borderId="40" xfId="0" applyFont="1" applyBorder="1" applyAlignment="1" applyProtection="1">
      <alignment horizontal="center"/>
      <protection hidden="1"/>
    </xf>
    <xf numFmtId="0" fontId="4" fillId="7" borderId="40" xfId="0" applyFont="1" applyFill="1" applyBorder="1" applyAlignment="1" applyProtection="1">
      <alignment horizontal="center"/>
      <protection hidden="1"/>
    </xf>
    <xf numFmtId="0" fontId="4" fillId="7" borderId="40" xfId="0" applyFont="1" applyFill="1" applyBorder="1" applyAlignment="1" applyProtection="1">
      <alignment horizontal="center" vertical="center" shrinkToFit="1"/>
      <protection hidden="1"/>
    </xf>
    <xf numFmtId="0" fontId="16" fillId="7" borderId="33" xfId="0" applyFont="1" applyFill="1" applyBorder="1" applyAlignment="1" applyProtection="1">
      <alignment horizontal="center" vertical="center" wrapText="1" shrinkToFit="1"/>
      <protection hidden="1"/>
    </xf>
    <xf numFmtId="0" fontId="15" fillId="7" borderId="35" xfId="0" applyFont="1" applyFill="1" applyBorder="1" applyAlignment="1" applyProtection="1">
      <alignment horizontal="center" vertical="center" shrinkToFit="1"/>
      <protection hidden="1"/>
    </xf>
    <xf numFmtId="0" fontId="15" fillId="7" borderId="31" xfId="0" applyFont="1" applyFill="1" applyBorder="1" applyAlignment="1" applyProtection="1">
      <alignment horizontal="center" vertical="center" shrinkToFit="1"/>
      <protection hidden="1"/>
    </xf>
    <xf numFmtId="0" fontId="4" fillId="7" borderId="33" xfId="0" applyFont="1" applyFill="1" applyBorder="1" applyAlignment="1" applyProtection="1">
      <alignment horizontal="center" vertical="center" shrinkToFit="1"/>
      <protection hidden="1"/>
    </xf>
    <xf numFmtId="0" fontId="16" fillId="7" borderId="5" xfId="0" applyFont="1" applyFill="1" applyBorder="1" applyAlignment="1" applyProtection="1">
      <alignment horizontal="center" vertical="center" wrapText="1" shrinkToFit="1"/>
      <protection hidden="1"/>
    </xf>
    <xf numFmtId="0" fontId="15" fillId="7" borderId="36" xfId="0" applyFont="1" applyFill="1" applyBorder="1" applyAlignment="1" applyProtection="1">
      <alignment horizontal="center" vertical="center" shrinkToFit="1"/>
      <protection hidden="1"/>
    </xf>
    <xf numFmtId="0" fontId="15" fillId="7" borderId="1" xfId="0" applyFont="1" applyFill="1" applyBorder="1" applyAlignment="1" applyProtection="1">
      <alignment horizontal="center" vertical="center" shrinkToFit="1"/>
      <protection hidden="1"/>
    </xf>
    <xf numFmtId="0" fontId="4" fillId="7" borderId="5" xfId="0" applyFont="1" applyFill="1" applyBorder="1" applyAlignment="1" applyProtection="1">
      <alignment horizontal="center" vertical="center" shrinkToFit="1"/>
      <protection hidden="1"/>
    </xf>
    <xf numFmtId="0" fontId="16" fillId="7" borderId="2" xfId="0" applyFont="1" applyFill="1" applyBorder="1" applyAlignment="1" applyProtection="1">
      <alignment horizontal="center" vertical="center" wrapText="1" shrinkToFit="1"/>
      <protection hidden="1"/>
    </xf>
    <xf numFmtId="0" fontId="15" fillId="7" borderId="27" xfId="0" applyFont="1" applyFill="1" applyBorder="1" applyAlignment="1" applyProtection="1">
      <alignment horizontal="center" vertical="center" shrinkToFit="1"/>
      <protection hidden="1"/>
    </xf>
    <xf numFmtId="0" fontId="15" fillId="7" borderId="7" xfId="0" applyFont="1" applyFill="1" applyBorder="1" applyAlignment="1" applyProtection="1">
      <alignment horizontal="center" vertical="center" shrinkToFit="1"/>
      <protection hidden="1"/>
    </xf>
    <xf numFmtId="0" fontId="4" fillId="7" borderId="2" xfId="0" applyFont="1" applyFill="1" applyBorder="1" applyAlignment="1" applyProtection="1">
      <alignment horizontal="center" vertical="center" shrinkToFit="1"/>
      <protection hidden="1"/>
    </xf>
    <xf numFmtId="14" fontId="4" fillId="0" borderId="41" xfId="0" applyNumberFormat="1" applyFont="1" applyBorder="1" applyAlignment="1" applyProtection="1">
      <alignment horizontal="center" vertical="center" shrinkToFit="1"/>
      <protection locked="0" hidden="1"/>
    </xf>
    <xf numFmtId="0" fontId="4" fillId="0" borderId="37" xfId="0" applyFont="1" applyBorder="1" applyAlignment="1" applyProtection="1">
      <alignment horizontal="center" vertical="center" shrinkToFit="1"/>
      <protection hidden="1"/>
    </xf>
    <xf numFmtId="0" fontId="4" fillId="0" borderId="60" xfId="0" applyFont="1" applyBorder="1" applyAlignment="1" applyProtection="1">
      <alignment horizontal="center" vertical="center" shrinkToFit="1"/>
      <protection hidden="1"/>
    </xf>
    <xf numFmtId="14" fontId="4" fillId="0" borderId="0" xfId="0" applyNumberFormat="1" applyFont="1" applyAlignment="1" applyProtection="1">
      <alignment horizontal="left" vertical="center"/>
      <protection hidden="1"/>
    </xf>
    <xf numFmtId="0" fontId="15" fillId="7" borderId="17" xfId="0" applyFont="1" applyFill="1" applyBorder="1" applyAlignment="1" applyProtection="1">
      <alignment horizontal="center" vertical="center" shrinkToFit="1"/>
      <protection hidden="1"/>
    </xf>
    <xf numFmtId="0" fontId="15" fillId="7" borderId="18" xfId="0" applyFont="1" applyFill="1" applyBorder="1" applyAlignment="1" applyProtection="1">
      <alignment horizontal="center" vertical="center" shrinkToFit="1"/>
      <protection hidden="1"/>
    </xf>
    <xf numFmtId="0" fontId="15" fillId="7" borderId="28" xfId="0" applyFont="1" applyFill="1" applyBorder="1" applyAlignment="1" applyProtection="1">
      <alignment horizontal="center" vertical="center" shrinkToFit="1"/>
      <protection hidden="1"/>
    </xf>
    <xf numFmtId="14" fontId="15" fillId="0" borderId="8" xfId="0" applyNumberFormat="1" applyFont="1" applyBorder="1" applyAlignment="1" applyProtection="1">
      <alignment horizontal="center" vertical="center" shrinkToFit="1"/>
      <protection hidden="1"/>
    </xf>
    <xf numFmtId="14" fontId="15" fillId="0" borderId="24" xfId="0" applyNumberFormat="1" applyFont="1" applyBorder="1" applyAlignment="1" applyProtection="1">
      <alignment horizontal="center" vertical="center" shrinkToFit="1"/>
      <protection hidden="1"/>
    </xf>
    <xf numFmtId="0" fontId="15" fillId="0" borderId="8" xfId="0" applyFont="1" applyBorder="1" applyAlignment="1" applyProtection="1">
      <alignment horizontal="center" vertical="center" shrinkToFit="1"/>
      <protection hidden="1"/>
    </xf>
    <xf numFmtId="0" fontId="15" fillId="7" borderId="33" xfId="0" applyFont="1" applyFill="1" applyBorder="1" applyAlignment="1" applyProtection="1">
      <alignment horizontal="center" vertical="center" shrinkToFit="1"/>
      <protection hidden="1"/>
    </xf>
    <xf numFmtId="0" fontId="15" fillId="7" borderId="2" xfId="0" applyFont="1" applyFill="1" applyBorder="1" applyAlignment="1" applyProtection="1">
      <alignment horizontal="center" vertical="center" shrinkToFit="1"/>
      <protection hidden="1"/>
    </xf>
    <xf numFmtId="0" fontId="15" fillId="7" borderId="5" xfId="0" applyFont="1" applyFill="1" applyBorder="1" applyAlignment="1" applyProtection="1">
      <alignment horizontal="center" vertical="center" shrinkToFit="1"/>
      <protection hidden="1"/>
    </xf>
    <xf numFmtId="14" fontId="15" fillId="0" borderId="12" xfId="0" applyNumberFormat="1" applyFont="1" applyBorder="1" applyAlignment="1" applyProtection="1">
      <alignment horizontal="center" vertical="center" shrinkToFit="1"/>
      <protection hidden="1"/>
    </xf>
    <xf numFmtId="14" fontId="15" fillId="0" borderId="44" xfId="0" applyNumberFormat="1" applyFont="1" applyBorder="1" applyAlignment="1" applyProtection="1">
      <alignment horizontal="left" vertical="center" wrapText="1" shrinkToFit="1"/>
      <protection hidden="1"/>
    </xf>
    <xf numFmtId="14" fontId="15" fillId="0" borderId="14" xfId="0" applyNumberFormat="1" applyFont="1" applyBorder="1" applyAlignment="1" applyProtection="1">
      <alignment horizontal="left" vertical="center" wrapText="1" shrinkToFit="1"/>
      <protection hidden="1"/>
    </xf>
    <xf numFmtId="14" fontId="15" fillId="0" borderId="16" xfId="0" applyNumberFormat="1" applyFont="1" applyBorder="1" applyAlignment="1" applyProtection="1">
      <alignment horizontal="center" vertical="center" shrinkToFit="1"/>
      <protection hidden="1"/>
    </xf>
    <xf numFmtId="14" fontId="15" fillId="0" borderId="44" xfId="0" applyNumberFormat="1" applyFont="1" applyBorder="1" applyAlignment="1" applyProtection="1">
      <alignment horizontal="center" vertical="center" shrinkToFit="1"/>
      <protection hidden="1"/>
    </xf>
    <xf numFmtId="14" fontId="15" fillId="0" borderId="14" xfId="0" applyNumberFormat="1" applyFont="1" applyBorder="1" applyAlignment="1" applyProtection="1">
      <alignment horizontal="center" vertical="center" shrinkToFit="1"/>
      <protection hidden="1"/>
    </xf>
    <xf numFmtId="14" fontId="15" fillId="0" borderId="111" xfId="0" applyNumberFormat="1" applyFont="1" applyBorder="1" applyAlignment="1" applyProtection="1">
      <alignment horizontal="center" vertical="center" shrinkToFit="1"/>
      <protection hidden="1"/>
    </xf>
    <xf numFmtId="0" fontId="15" fillId="0" borderId="12" xfId="0" applyFont="1" applyBorder="1" applyAlignment="1" applyProtection="1">
      <alignment horizontal="center" vertical="center" shrinkToFit="1"/>
      <protection hidden="1"/>
    </xf>
    <xf numFmtId="0" fontId="15" fillId="0" borderId="44" xfId="0" applyFont="1" applyBorder="1" applyAlignment="1" applyProtection="1">
      <alignment horizontal="center" vertical="center" shrinkToFit="1"/>
      <protection hidden="1"/>
    </xf>
    <xf numFmtId="0" fontId="15" fillId="0" borderId="14" xfId="0" applyFont="1" applyBorder="1" applyAlignment="1" applyProtection="1">
      <alignment horizontal="center" vertical="center" shrinkToFit="1"/>
      <protection hidden="1"/>
    </xf>
    <xf numFmtId="0" fontId="15" fillId="0" borderId="16" xfId="0" applyFont="1" applyBorder="1" applyAlignment="1" applyProtection="1">
      <alignment horizontal="center" vertical="center" shrinkToFit="1"/>
      <protection hidden="1"/>
    </xf>
    <xf numFmtId="0" fontId="15" fillId="6" borderId="63" xfId="0" applyFont="1" applyFill="1" applyBorder="1" applyAlignment="1" applyProtection="1">
      <alignment horizontal="center" vertical="center" shrinkToFit="1"/>
      <protection hidden="1"/>
    </xf>
    <xf numFmtId="0" fontId="15" fillId="6" borderId="39" xfId="0" applyFont="1" applyFill="1" applyBorder="1" applyAlignment="1" applyProtection="1">
      <alignment horizontal="center" vertical="center" shrinkToFit="1"/>
      <protection hidden="1"/>
    </xf>
    <xf numFmtId="0" fontId="15" fillId="6" borderId="84" xfId="0" applyFont="1" applyFill="1" applyBorder="1" applyAlignment="1" applyProtection="1">
      <alignment horizontal="center" vertical="center" shrinkToFit="1"/>
      <protection hidden="1"/>
    </xf>
    <xf numFmtId="0" fontId="15" fillId="7" borderId="38" xfId="0" applyFont="1" applyFill="1" applyBorder="1" applyAlignment="1" applyProtection="1">
      <alignment horizontal="center" vertical="center" shrinkToFit="1"/>
      <protection hidden="1"/>
    </xf>
    <xf numFmtId="0" fontId="4" fillId="0" borderId="8" xfId="0" applyFont="1" applyBorder="1" applyAlignment="1" applyProtection="1">
      <alignment horizontal="center"/>
      <protection hidden="1"/>
    </xf>
    <xf numFmtId="0" fontId="4" fillId="0" borderId="38" xfId="0" applyFont="1" applyBorder="1" applyAlignment="1" applyProtection="1">
      <alignment horizontal="center"/>
      <protection hidden="1"/>
    </xf>
    <xf numFmtId="0" fontId="4" fillId="7" borderId="38" xfId="0" applyFont="1" applyFill="1" applyBorder="1" applyAlignment="1" applyProtection="1">
      <alignment horizontal="center"/>
      <protection hidden="1"/>
    </xf>
    <xf numFmtId="0" fontId="4" fillId="7" borderId="76" xfId="0" applyFont="1" applyFill="1" applyBorder="1" applyAlignment="1" applyProtection="1">
      <alignment horizontal="center"/>
      <protection hidden="1"/>
    </xf>
    <xf numFmtId="0" fontId="4" fillId="7" borderId="85" xfId="0" applyFont="1" applyFill="1" applyBorder="1" applyAlignment="1" applyProtection="1">
      <alignment horizontal="center"/>
      <protection hidden="1"/>
    </xf>
    <xf numFmtId="0" fontId="15" fillId="7" borderId="39" xfId="0" applyFont="1" applyFill="1" applyBorder="1" applyAlignment="1" applyProtection="1">
      <alignment horizontal="center" vertical="center" shrinkToFit="1"/>
      <protection hidden="1"/>
    </xf>
    <xf numFmtId="0" fontId="4" fillId="0" borderId="12" xfId="0" applyFont="1" applyBorder="1" applyAlignment="1" applyProtection="1">
      <alignment horizontal="center"/>
      <protection hidden="1"/>
    </xf>
    <xf numFmtId="0" fontId="4" fillId="0" borderId="39" xfId="0" applyFont="1" applyBorder="1" applyAlignment="1" applyProtection="1">
      <alignment horizontal="center"/>
      <protection hidden="1"/>
    </xf>
    <xf numFmtId="0" fontId="4" fillId="7" borderId="39" xfId="0" applyFont="1" applyFill="1" applyBorder="1" applyAlignment="1" applyProtection="1">
      <alignment horizontal="center"/>
      <protection hidden="1"/>
    </xf>
    <xf numFmtId="0" fontId="4" fillId="7" borderId="84" xfId="0" applyFont="1" applyFill="1" applyBorder="1" applyAlignment="1" applyProtection="1">
      <alignment horizontal="center"/>
      <protection hidden="1"/>
    </xf>
    <xf numFmtId="0" fontId="4" fillId="0" borderId="15" xfId="0" applyFont="1" applyBorder="1" applyAlignment="1" applyProtection="1">
      <alignment horizontal="center" vertical="center" shrinkToFit="1"/>
      <protection locked="0" hidden="1"/>
    </xf>
    <xf numFmtId="14" fontId="4" fillId="0" borderId="22" xfId="0" applyNumberFormat="1" applyFont="1" applyBorder="1" applyAlignment="1" applyProtection="1">
      <alignment horizontal="center" vertical="center" shrinkToFit="1"/>
      <protection locked="0" hidden="1"/>
    </xf>
    <xf numFmtId="14" fontId="4" fillId="0" borderId="110" xfId="0" applyNumberFormat="1" applyFont="1" applyBorder="1" applyAlignment="1" applyProtection="1">
      <alignment horizontal="center" vertical="center" shrinkToFit="1"/>
      <protection locked="0" hidden="1"/>
    </xf>
    <xf numFmtId="14" fontId="4" fillId="0" borderId="27" xfId="0" applyNumberFormat="1" applyFont="1" applyBorder="1" applyAlignment="1" applyProtection="1">
      <alignment horizontal="center" vertical="center" shrinkToFit="1"/>
      <protection locked="0" hidden="1"/>
    </xf>
    <xf numFmtId="14" fontId="4" fillId="0" borderId="112" xfId="0" applyNumberFormat="1" applyFont="1" applyBorder="1" applyAlignment="1" applyProtection="1">
      <alignment horizontal="center" vertical="center" shrinkToFit="1"/>
      <protection locked="0" hidden="1"/>
    </xf>
    <xf numFmtId="14" fontId="4" fillId="0" borderId="113" xfId="0" applyNumberFormat="1" applyFont="1" applyBorder="1" applyAlignment="1" applyProtection="1">
      <alignment horizontal="center" vertical="center" shrinkToFit="1"/>
      <protection hidden="1"/>
    </xf>
    <xf numFmtId="0" fontId="4" fillId="0" borderId="94" xfId="0" applyFont="1" applyBorder="1" applyAlignment="1" applyProtection="1">
      <alignment horizontal="center" vertical="center"/>
      <protection hidden="1"/>
    </xf>
    <xf numFmtId="0" fontId="4" fillId="0" borderId="77" xfId="0" applyFont="1" applyBorder="1" applyAlignment="1" applyProtection="1">
      <alignment horizontal="center" vertical="center" shrinkToFit="1"/>
      <protection hidden="1"/>
    </xf>
    <xf numFmtId="14" fontId="4" fillId="0" borderId="72" xfId="0" applyNumberFormat="1" applyFont="1" applyBorder="1" applyAlignment="1" applyProtection="1">
      <alignment horizontal="center" vertical="center" wrapText="1"/>
      <protection hidden="1"/>
    </xf>
    <xf numFmtId="14" fontId="4" fillId="0" borderId="74" xfId="0" applyNumberFormat="1" applyFont="1" applyBorder="1" applyAlignment="1" applyProtection="1">
      <alignment horizontal="center" vertical="center" wrapText="1"/>
      <protection hidden="1"/>
    </xf>
    <xf numFmtId="14" fontId="4" fillId="0" borderId="75" xfId="0" applyNumberFormat="1" applyFont="1" applyBorder="1" applyAlignment="1" applyProtection="1">
      <alignment horizontal="center" vertical="center" wrapText="1"/>
      <protection hidden="1"/>
    </xf>
    <xf numFmtId="0" fontId="4" fillId="0" borderId="11" xfId="0" applyFont="1" applyBorder="1" applyAlignment="1" applyProtection="1">
      <alignment horizontal="center" vertical="center" shrinkToFit="1"/>
      <protection hidden="1"/>
    </xf>
    <xf numFmtId="0" fontId="4" fillId="0" borderId="79" xfId="0" applyFont="1" applyBorder="1" applyAlignment="1" applyProtection="1">
      <alignment horizontal="center" vertical="center" shrinkToFit="1"/>
      <protection hidden="1"/>
    </xf>
    <xf numFmtId="0" fontId="4" fillId="0" borderId="80" xfId="0" applyFont="1" applyBorder="1" applyAlignment="1" applyProtection="1">
      <alignment horizontal="center" vertical="center" shrinkToFit="1"/>
      <protection hidden="1"/>
    </xf>
    <xf numFmtId="0" fontId="4" fillId="0" borderId="81" xfId="0" applyFont="1" applyBorder="1" applyAlignment="1" applyProtection="1">
      <alignment horizontal="center" vertical="center" shrinkToFit="1"/>
      <protection hidden="1"/>
    </xf>
    <xf numFmtId="0" fontId="4" fillId="0" borderId="82" xfId="0" applyFont="1" applyBorder="1" applyAlignment="1" applyProtection="1">
      <alignment horizontal="center" vertical="center" shrinkToFit="1"/>
      <protection hidden="1"/>
    </xf>
    <xf numFmtId="176" fontId="4" fillId="0" borderId="46" xfId="0" applyNumberFormat="1" applyFont="1" applyBorder="1" applyAlignment="1" applyProtection="1">
      <alignment horizontal="center" vertical="center" shrinkToFit="1"/>
      <protection hidden="1"/>
    </xf>
    <xf numFmtId="176" fontId="4" fillId="0" borderId="60" xfId="0" applyNumberFormat="1" applyFont="1" applyBorder="1" applyAlignment="1" applyProtection="1">
      <alignment horizontal="center" vertical="center" shrinkToFit="1"/>
      <protection hidden="1"/>
    </xf>
    <xf numFmtId="0" fontId="4" fillId="0" borderId="78" xfId="0" applyFont="1" applyBorder="1" applyAlignment="1" applyProtection="1">
      <alignment horizontal="center" vertical="center" shrinkToFit="1"/>
      <protection hidden="1"/>
    </xf>
    <xf numFmtId="0" fontId="4" fillId="0" borderId="33" xfId="0" applyFont="1" applyBorder="1" applyAlignment="1" applyProtection="1">
      <alignment horizontal="center" vertical="center" shrinkToFit="1"/>
      <protection hidden="1"/>
    </xf>
    <xf numFmtId="0" fontId="4" fillId="0" borderId="34" xfId="0" applyFont="1" applyBorder="1" applyAlignment="1" applyProtection="1">
      <alignment horizontal="center" vertical="center" shrinkToFit="1"/>
      <protection hidden="1"/>
    </xf>
    <xf numFmtId="0" fontId="4" fillId="2" borderId="0" xfId="0" applyFont="1" applyFill="1" applyAlignment="1" applyProtection="1">
      <alignment horizontal="center" vertical="center"/>
      <protection hidden="1"/>
    </xf>
    <xf numFmtId="0" fontId="4" fillId="0" borderId="35" xfId="0" applyFont="1" applyBorder="1" applyAlignment="1" applyProtection="1">
      <alignment horizontal="center" vertical="center" shrinkToFit="1"/>
      <protection hidden="1"/>
    </xf>
    <xf numFmtId="0" fontId="4" fillId="0" borderId="22" xfId="0" applyFont="1" applyBorder="1" applyAlignment="1" applyProtection="1">
      <alignment horizontal="center" vertical="center" shrinkToFit="1"/>
      <protection hidden="1"/>
    </xf>
    <xf numFmtId="0" fontId="4" fillId="0" borderId="31" xfId="0" applyFont="1" applyBorder="1" applyAlignment="1" applyProtection="1">
      <alignment horizontal="center" vertical="center" shrinkToFit="1"/>
      <protection hidden="1"/>
    </xf>
    <xf numFmtId="0" fontId="4" fillId="0" borderId="32" xfId="0" applyFont="1" applyBorder="1" applyAlignment="1" applyProtection="1">
      <alignment horizontal="center" vertical="center" shrinkToFit="1"/>
      <protection hidden="1"/>
    </xf>
    <xf numFmtId="0" fontId="4" fillId="0" borderId="17" xfId="0" applyFont="1" applyBorder="1" applyAlignment="1" applyProtection="1">
      <alignment horizontal="center" vertical="center" shrinkToFit="1"/>
      <protection hidden="1"/>
    </xf>
    <xf numFmtId="0" fontId="4" fillId="0" borderId="24" xfId="0" applyFont="1" applyBorder="1" applyAlignment="1" applyProtection="1">
      <alignment horizontal="center" vertical="center" shrinkToFit="1"/>
      <protection hidden="1"/>
    </xf>
    <xf numFmtId="0" fontId="15" fillId="0" borderId="109" xfId="0" applyFont="1" applyBorder="1" applyAlignment="1" applyProtection="1">
      <alignment horizontal="center" vertical="center" shrinkToFit="1"/>
      <protection hidden="1"/>
    </xf>
    <xf numFmtId="0" fontId="15" fillId="0" borderId="0" xfId="0" applyFont="1" applyAlignment="1" applyProtection="1">
      <alignment horizontal="center" vertical="center" shrinkToFit="1"/>
      <protection hidden="1"/>
    </xf>
    <xf numFmtId="0" fontId="15" fillId="0" borderId="110" xfId="0" applyFont="1" applyBorder="1" applyAlignment="1" applyProtection="1">
      <alignment horizontal="center" vertical="center" shrinkToFit="1"/>
      <protection hidden="1"/>
    </xf>
    <xf numFmtId="0" fontId="15" fillId="0" borderId="8" xfId="0" applyFont="1" applyBorder="1" applyAlignment="1" applyProtection="1">
      <alignment horizontal="center" vertical="center" shrinkToFit="1"/>
      <protection hidden="1"/>
    </xf>
    <xf numFmtId="0" fontId="15" fillId="0" borderId="17" xfId="0" applyFont="1" applyBorder="1" applyAlignment="1" applyProtection="1">
      <alignment horizontal="center" vertical="center" shrinkToFit="1"/>
      <protection hidden="1"/>
    </xf>
    <xf numFmtId="0" fontId="15" fillId="0" borderId="18" xfId="0" applyFont="1" applyBorder="1" applyAlignment="1" applyProtection="1">
      <alignment horizontal="center" vertical="center" shrinkToFit="1"/>
      <protection hidden="1"/>
    </xf>
    <xf numFmtId="0" fontId="15" fillId="0" borderId="28" xfId="0" applyFont="1" applyBorder="1" applyAlignment="1" applyProtection="1">
      <alignment horizontal="center" vertical="center" shrinkToFit="1"/>
      <protection hidden="1"/>
    </xf>
    <xf numFmtId="0" fontId="15" fillId="6" borderId="66" xfId="0" applyFont="1" applyFill="1" applyBorder="1" applyAlignment="1" applyProtection="1">
      <alignment horizontal="center" vertical="center" shrinkToFit="1"/>
      <protection hidden="1"/>
    </xf>
    <xf numFmtId="0" fontId="15" fillId="6" borderId="38" xfId="0" applyFont="1" applyFill="1" applyBorder="1" applyAlignment="1" applyProtection="1">
      <alignment horizontal="center" vertical="center" shrinkToFit="1"/>
      <protection hidden="1"/>
    </xf>
    <xf numFmtId="0" fontId="15" fillId="6" borderId="76" xfId="0" applyFont="1" applyFill="1" applyBorder="1" applyAlignment="1" applyProtection="1">
      <alignment horizontal="center" vertical="center" shrinkToFit="1"/>
      <protection hidden="1"/>
    </xf>
    <xf numFmtId="0" fontId="17" fillId="7" borderId="29" xfId="0" applyFont="1" applyFill="1" applyBorder="1" applyAlignment="1" applyProtection="1">
      <alignment horizontal="center" vertical="center" wrapText="1"/>
      <protection hidden="1"/>
    </xf>
    <xf numFmtId="0" fontId="17" fillId="7" borderId="14" xfId="0" applyFont="1" applyFill="1" applyBorder="1" applyAlignment="1" applyProtection="1">
      <alignment horizontal="center" vertical="center" wrapText="1"/>
      <protection hidden="1"/>
    </xf>
    <xf numFmtId="0" fontId="15" fillId="0" borderId="29" xfId="0" applyFont="1" applyBorder="1" applyAlignment="1" applyProtection="1">
      <alignment horizontal="center" vertical="center" shrinkToFit="1"/>
      <protection hidden="1"/>
    </xf>
    <xf numFmtId="0" fontId="15" fillId="0" borderId="14" xfId="0" applyFont="1" applyBorder="1" applyAlignment="1" applyProtection="1">
      <alignment horizontal="center" vertical="center" shrinkToFit="1"/>
      <protection hidden="1"/>
    </xf>
    <xf numFmtId="0" fontId="4" fillId="0" borderId="0" xfId="0" applyFont="1" applyAlignment="1" applyProtection="1">
      <alignment horizontal="center" vertical="center" shrinkToFit="1"/>
      <protection hidden="1"/>
    </xf>
    <xf numFmtId="0" fontId="15" fillId="0" borderId="0" xfId="0" applyFont="1" applyAlignment="1" applyProtection="1">
      <alignment horizontal="left"/>
      <protection hidden="1"/>
    </xf>
    <xf numFmtId="0" fontId="15" fillId="0" borderId="12" xfId="0" applyFont="1" applyBorder="1" applyAlignment="1" applyProtection="1">
      <alignment horizontal="center" shrinkToFit="1"/>
      <protection hidden="1"/>
    </xf>
    <xf numFmtId="14" fontId="15" fillId="0" borderId="0" xfId="0" applyNumberFormat="1" applyFont="1" applyAlignment="1" applyProtection="1">
      <alignment horizontal="center"/>
      <protection hidden="1"/>
    </xf>
    <xf numFmtId="0" fontId="4" fillId="0" borderId="31" xfId="0" applyFont="1" applyBorder="1" applyAlignment="1" applyProtection="1">
      <alignment horizontal="center" vertical="center" shrinkToFit="1"/>
      <protection locked="0" hidden="1"/>
    </xf>
    <xf numFmtId="0" fontId="4" fillId="0" borderId="32" xfId="0" applyFont="1" applyBorder="1" applyAlignment="1" applyProtection="1">
      <alignment horizontal="center" vertical="center" shrinkToFit="1"/>
      <protection locked="0" hidden="1"/>
    </xf>
    <xf numFmtId="0" fontId="4" fillId="0" borderId="33" xfId="0" applyFont="1" applyBorder="1" applyAlignment="1" applyProtection="1">
      <alignment horizontal="center" vertical="center" shrinkToFit="1"/>
      <protection locked="0" hidden="1"/>
    </xf>
    <xf numFmtId="0" fontId="4" fillId="0" borderId="34" xfId="0" applyFont="1" applyBorder="1" applyAlignment="1" applyProtection="1">
      <alignment horizontal="center" vertical="center" shrinkToFit="1"/>
      <protection locked="0" hidden="1"/>
    </xf>
    <xf numFmtId="177" fontId="4" fillId="0" borderId="45" xfId="0" applyNumberFormat="1" applyFont="1" applyBorder="1" applyAlignment="1" applyProtection="1">
      <alignment horizontal="center" vertical="center"/>
      <protection hidden="1"/>
    </xf>
    <xf numFmtId="177" fontId="4" fillId="0" borderId="9" xfId="0" applyNumberFormat="1" applyFont="1" applyBorder="1" applyAlignment="1" applyProtection="1">
      <alignment horizontal="center" vertical="center"/>
      <protection hidden="1"/>
    </xf>
    <xf numFmtId="177" fontId="4" fillId="0" borderId="4" xfId="0" applyNumberFormat="1" applyFont="1" applyBorder="1" applyAlignment="1" applyProtection="1">
      <alignment horizontal="center" vertical="center"/>
      <protection hidden="1"/>
    </xf>
    <xf numFmtId="0" fontId="4" fillId="0" borderId="20" xfId="0" applyFont="1" applyBorder="1" applyAlignment="1" applyProtection="1">
      <alignment horizontal="center" vertical="center" shrinkToFit="1"/>
      <protection hidden="1"/>
    </xf>
    <xf numFmtId="0" fontId="4" fillId="0" borderId="17" xfId="0" applyFont="1" applyBorder="1" applyAlignment="1" applyProtection="1">
      <alignment horizontal="center" vertical="center" shrinkToFit="1"/>
      <protection locked="0" hidden="1"/>
    </xf>
    <xf numFmtId="0" fontId="4" fillId="0" borderId="24" xfId="0" applyFont="1" applyBorder="1" applyAlignment="1" applyProtection="1">
      <alignment horizontal="center" vertical="center" shrinkToFit="1"/>
      <protection locked="0" hidden="1"/>
    </xf>
    <xf numFmtId="0" fontId="15" fillId="6" borderId="12" xfId="0" applyFont="1" applyFill="1" applyBorder="1" applyAlignment="1" applyProtection="1">
      <alignment horizontal="center" wrapText="1" shrinkToFit="1"/>
      <protection hidden="1"/>
    </xf>
    <xf numFmtId="0" fontId="15" fillId="7" borderId="66" xfId="0" applyFont="1" applyFill="1" applyBorder="1" applyAlignment="1" applyProtection="1">
      <alignment horizontal="center" vertical="center"/>
      <protection hidden="1"/>
    </xf>
    <xf numFmtId="0" fontId="15" fillId="7" borderId="38" xfId="0" applyFont="1" applyFill="1" applyBorder="1" applyAlignment="1" applyProtection="1">
      <alignment horizontal="center" vertical="center"/>
      <protection hidden="1"/>
    </xf>
    <xf numFmtId="0" fontId="15" fillId="7" borderId="76" xfId="0" applyFont="1" applyFill="1" applyBorder="1" applyAlignment="1" applyProtection="1">
      <alignment horizontal="center" vertical="center"/>
      <protection hidden="1"/>
    </xf>
    <xf numFmtId="0" fontId="16" fillId="0" borderId="17" xfId="0" applyFont="1" applyBorder="1" applyAlignment="1" applyProtection="1">
      <alignment horizontal="center" vertical="center" wrapText="1" shrinkToFit="1"/>
      <protection hidden="1"/>
    </xf>
    <xf numFmtId="0" fontId="16" fillId="0" borderId="24" xfId="0" applyFont="1" applyBorder="1" applyAlignment="1" applyProtection="1">
      <alignment horizontal="center" vertical="center" wrapText="1" shrinkToFit="1"/>
      <protection hidden="1"/>
    </xf>
    <xf numFmtId="14" fontId="15" fillId="0" borderId="17" xfId="0" applyNumberFormat="1" applyFont="1" applyBorder="1" applyAlignment="1" applyProtection="1">
      <alignment horizontal="center" vertical="center"/>
      <protection hidden="1"/>
    </xf>
    <xf numFmtId="14" fontId="15" fillId="0" borderId="18" xfId="0" applyNumberFormat="1" applyFont="1" applyBorder="1" applyAlignment="1" applyProtection="1">
      <alignment horizontal="center" vertical="center"/>
      <protection hidden="1"/>
    </xf>
    <xf numFmtId="14" fontId="15" fillId="0" borderId="28" xfId="0" applyNumberFormat="1" applyFont="1" applyBorder="1" applyAlignment="1" applyProtection="1">
      <alignment horizontal="center" vertical="center"/>
      <protection hidden="1"/>
    </xf>
    <xf numFmtId="177" fontId="4" fillId="0" borderId="8" xfId="0" applyNumberFormat="1" applyFont="1" applyBorder="1" applyAlignment="1" applyProtection="1">
      <alignment horizontal="center" vertical="center"/>
      <protection hidden="1"/>
    </xf>
    <xf numFmtId="177" fontId="4" fillId="0" borderId="0" xfId="0" applyNumberFormat="1" applyFont="1" applyAlignment="1" applyProtection="1">
      <alignment horizontal="center" vertical="center"/>
      <protection hidden="1"/>
    </xf>
    <xf numFmtId="177" fontId="4" fillId="0" borderId="12" xfId="0" applyNumberFormat="1" applyFont="1" applyBorder="1" applyAlignment="1" applyProtection="1">
      <alignment horizontal="center" vertical="center"/>
      <protection hidden="1"/>
    </xf>
    <xf numFmtId="177" fontId="4" fillId="0" borderId="46" xfId="0" applyNumberFormat="1" applyFont="1" applyBorder="1" applyAlignment="1" applyProtection="1">
      <alignment horizontal="center" vertical="center"/>
      <protection hidden="1"/>
    </xf>
    <xf numFmtId="177" fontId="4" fillId="0" borderId="60" xfId="0" applyNumberFormat="1" applyFont="1" applyBorder="1" applyAlignment="1" applyProtection="1">
      <alignment horizontal="center" vertical="center"/>
      <protection hidden="1"/>
    </xf>
    <xf numFmtId="177" fontId="4" fillId="0" borderId="47" xfId="0" applyNumberFormat="1" applyFont="1" applyBorder="1" applyAlignment="1" applyProtection="1">
      <alignment horizontal="center" vertical="center"/>
      <protection hidden="1"/>
    </xf>
    <xf numFmtId="177" fontId="4" fillId="0" borderId="13" xfId="0" applyNumberFormat="1" applyFont="1" applyBorder="1" applyAlignment="1" applyProtection="1">
      <alignment horizontal="center" vertical="center"/>
      <protection hidden="1"/>
    </xf>
    <xf numFmtId="177" fontId="4" fillId="0" borderId="37" xfId="0" applyNumberFormat="1" applyFont="1" applyBorder="1" applyAlignment="1" applyProtection="1">
      <alignment horizontal="center" vertical="center"/>
      <protection hidden="1"/>
    </xf>
    <xf numFmtId="177" fontId="4" fillId="0" borderId="15" xfId="0" applyNumberFormat="1" applyFont="1" applyBorder="1" applyAlignment="1" applyProtection="1">
      <alignment horizontal="center" vertical="center"/>
      <protection hidden="1"/>
    </xf>
    <xf numFmtId="0" fontId="4" fillId="0" borderId="77" xfId="0" applyFont="1" applyBorder="1" applyAlignment="1" applyProtection="1">
      <alignment horizontal="center" vertical="center" wrapText="1" shrinkToFit="1"/>
      <protection hidden="1"/>
    </xf>
    <xf numFmtId="38" fontId="4" fillId="0" borderId="77" xfId="1" applyFont="1" applyBorder="1" applyAlignment="1" applyProtection="1">
      <alignment horizontal="center" vertical="center" wrapText="1" shrinkToFit="1"/>
      <protection hidden="1"/>
    </xf>
    <xf numFmtId="38" fontId="4" fillId="0" borderId="77" xfId="1" applyFont="1" applyBorder="1" applyAlignment="1" applyProtection="1">
      <alignment horizontal="center" vertical="center" shrinkToFit="1"/>
      <protection hidden="1"/>
    </xf>
    <xf numFmtId="0" fontId="4" fillId="0" borderId="11" xfId="0" applyFont="1" applyBorder="1" applyAlignment="1" applyProtection="1">
      <alignment horizontal="center" vertical="center" shrinkToFit="1"/>
      <protection locked="0" hidden="1"/>
    </xf>
    <xf numFmtId="176" fontId="4" fillId="0" borderId="96" xfId="0" applyNumberFormat="1" applyFont="1" applyBorder="1" applyAlignment="1" applyProtection="1">
      <alignment horizontal="center" vertical="center" shrinkToFit="1"/>
      <protection locked="0" hidden="1"/>
    </xf>
    <xf numFmtId="176" fontId="4" fillId="0" borderId="97" xfId="0" applyNumberFormat="1" applyFont="1" applyBorder="1" applyAlignment="1" applyProtection="1">
      <alignment horizontal="center" vertical="center" shrinkToFit="1"/>
      <protection locked="0" hidden="1"/>
    </xf>
    <xf numFmtId="0" fontId="4" fillId="0" borderId="78" xfId="0" applyFont="1" applyBorder="1" applyAlignment="1" applyProtection="1">
      <alignment horizontal="center" vertical="center" shrinkToFit="1"/>
      <protection locked="0" hidden="1"/>
    </xf>
    <xf numFmtId="0" fontId="4" fillId="0" borderId="35" xfId="0" applyFont="1" applyBorder="1" applyAlignment="1" applyProtection="1">
      <alignment horizontal="center" vertical="center" shrinkToFit="1"/>
      <protection locked="0" hidden="1"/>
    </xf>
    <xf numFmtId="0" fontId="4" fillId="0" borderId="22" xfId="0" applyFont="1" applyBorder="1" applyAlignment="1" applyProtection="1">
      <alignment horizontal="center" vertical="center" shrinkToFit="1"/>
      <protection locked="0" hidden="1"/>
    </xf>
    <xf numFmtId="0" fontId="4" fillId="0" borderId="18" xfId="0" applyFont="1" applyBorder="1" applyAlignment="1" applyProtection="1">
      <alignment horizontal="center" vertical="center" shrinkToFit="1"/>
      <protection hidden="1"/>
    </xf>
    <xf numFmtId="0" fontId="4" fillId="0" borderId="98" xfId="0" applyFont="1" applyBorder="1" applyAlignment="1" applyProtection="1">
      <alignment horizontal="center" vertical="center" wrapText="1" shrinkToFit="1"/>
      <protection hidden="1"/>
    </xf>
    <xf numFmtId="0" fontId="4" fillId="0" borderId="91" xfId="0" applyFont="1" applyBorder="1" applyAlignment="1" applyProtection="1">
      <alignment horizontal="center" vertical="center" wrapText="1" shrinkToFit="1"/>
      <protection hidden="1"/>
    </xf>
    <xf numFmtId="14" fontId="4" fillId="0" borderId="72" xfId="0" applyNumberFormat="1" applyFont="1" applyBorder="1" applyAlignment="1" applyProtection="1">
      <alignment horizontal="center" vertical="center" wrapText="1"/>
      <protection locked="0" hidden="1"/>
    </xf>
    <xf numFmtId="14" fontId="4" fillId="0" borderId="74" xfId="0" applyNumberFormat="1" applyFont="1" applyBorder="1" applyAlignment="1" applyProtection="1">
      <alignment horizontal="center" vertical="center" wrapText="1"/>
      <protection locked="0" hidden="1"/>
    </xf>
    <xf numFmtId="14" fontId="4" fillId="0" borderId="75" xfId="0" applyNumberFormat="1" applyFont="1" applyBorder="1" applyAlignment="1" applyProtection="1">
      <alignment horizontal="center" vertical="center" wrapText="1"/>
      <protection locked="0" hidden="1"/>
    </xf>
    <xf numFmtId="0" fontId="4" fillId="0" borderId="45"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62"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4" fillId="0" borderId="106" xfId="0" applyFont="1" applyBorder="1" applyAlignment="1" applyProtection="1">
      <alignment horizontal="center" vertical="center" shrinkToFit="1"/>
      <protection hidden="1"/>
    </xf>
    <xf numFmtId="0" fontId="4" fillId="0" borderId="107" xfId="0" applyFont="1" applyBorder="1" applyAlignment="1" applyProtection="1">
      <alignment horizontal="center" vertical="center" shrinkToFit="1"/>
      <protection hidden="1"/>
    </xf>
    <xf numFmtId="0" fontId="4" fillId="0" borderId="108" xfId="0" applyFont="1" applyBorder="1" applyAlignment="1" applyProtection="1">
      <alignment horizontal="center" vertical="center" shrinkToFit="1"/>
      <protection hidden="1"/>
    </xf>
    <xf numFmtId="0" fontId="4" fillId="0" borderId="104" xfId="0" applyFont="1" applyBorder="1" applyAlignment="1" applyProtection="1">
      <alignment horizontal="center" vertical="center" shrinkToFit="1"/>
      <protection hidden="1"/>
    </xf>
    <xf numFmtId="0" fontId="4" fillId="0" borderId="105" xfId="0" applyFont="1" applyBorder="1" applyAlignment="1" applyProtection="1">
      <alignment horizontal="center" vertical="center" shrinkToFit="1"/>
      <protection hidden="1"/>
    </xf>
    <xf numFmtId="0" fontId="4" fillId="0" borderId="12" xfId="0" applyFont="1" applyBorder="1" applyAlignment="1" applyProtection="1">
      <alignment horizontal="center" shrinkToFit="1"/>
      <protection hidden="1"/>
    </xf>
    <xf numFmtId="0" fontId="4" fillId="0" borderId="17" xfId="0" applyFont="1" applyBorder="1" applyAlignment="1" applyProtection="1">
      <alignment horizontal="center" vertical="center" wrapText="1" shrinkToFit="1"/>
      <protection hidden="1"/>
    </xf>
    <xf numFmtId="0" fontId="4" fillId="0" borderId="24" xfId="0" applyFont="1" applyBorder="1" applyAlignment="1" applyProtection="1">
      <alignment horizontal="center" vertical="center" wrapText="1" shrinkToFit="1"/>
      <protection hidden="1"/>
    </xf>
    <xf numFmtId="0" fontId="4" fillId="0" borderId="19" xfId="0" applyFont="1" applyBorder="1" applyAlignment="1" applyProtection="1">
      <alignment horizontal="center" vertical="center" shrinkToFit="1"/>
      <protection hidden="1"/>
    </xf>
    <xf numFmtId="0" fontId="4" fillId="0" borderId="26" xfId="0" applyFont="1" applyBorder="1" applyAlignment="1" applyProtection="1">
      <alignment horizontal="center" vertical="center" shrinkToFit="1"/>
      <protection hidden="1"/>
    </xf>
    <xf numFmtId="0" fontId="4" fillId="0" borderId="98" xfId="0" applyFont="1" applyBorder="1" applyAlignment="1" applyProtection="1">
      <alignment horizontal="center" vertical="center" wrapText="1"/>
      <protection hidden="1"/>
    </xf>
    <xf numFmtId="0" fontId="4" fillId="0" borderId="91" xfId="0" applyFont="1" applyBorder="1" applyAlignment="1" applyProtection="1">
      <alignment horizontal="center" vertical="center" wrapText="1"/>
      <protection hidden="1"/>
    </xf>
    <xf numFmtId="176" fontId="4" fillId="0" borderId="46" xfId="0" applyNumberFormat="1" applyFont="1" applyBorder="1" applyAlignment="1" applyProtection="1">
      <alignment horizontal="center" vertical="center" shrinkToFit="1"/>
      <protection locked="0" hidden="1"/>
    </xf>
    <xf numFmtId="176" fontId="4" fillId="0" borderId="60" xfId="0" applyNumberFormat="1" applyFont="1" applyBorder="1" applyAlignment="1" applyProtection="1">
      <alignment horizontal="center" vertical="center" shrinkToFit="1"/>
      <protection locked="0" hidden="1"/>
    </xf>
    <xf numFmtId="56" fontId="4" fillId="0" borderId="31" xfId="0" applyNumberFormat="1" applyFont="1" applyBorder="1" applyAlignment="1" applyProtection="1">
      <alignment horizontal="center" vertical="center" shrinkToFit="1"/>
      <protection locked="0" hidden="1"/>
    </xf>
    <xf numFmtId="0" fontId="4" fillId="0" borderId="67" xfId="0" applyFont="1" applyBorder="1" applyAlignment="1" applyProtection="1">
      <alignment horizontal="center" vertical="center" shrinkToFit="1"/>
      <protection locked="0" hidden="1"/>
    </xf>
    <xf numFmtId="0" fontId="4" fillId="0" borderId="40" xfId="0" applyFont="1" applyBorder="1" applyAlignment="1" applyProtection="1">
      <alignment horizontal="center" vertical="center" shrinkToFit="1"/>
      <protection locked="0" hidden="1"/>
    </xf>
    <xf numFmtId="0" fontId="4" fillId="0" borderId="63" xfId="0" applyFont="1" applyBorder="1" applyAlignment="1" applyProtection="1">
      <alignment horizontal="center" vertical="center" shrinkToFit="1"/>
      <protection locked="0" hidden="1"/>
    </xf>
    <xf numFmtId="0" fontId="4" fillId="0" borderId="39" xfId="0" applyFont="1" applyBorder="1" applyAlignment="1" applyProtection="1">
      <alignment horizontal="center" vertical="center" shrinkToFit="1"/>
      <protection locked="0" hidden="1"/>
    </xf>
    <xf numFmtId="0" fontId="4" fillId="0" borderId="66" xfId="0" applyFont="1" applyBorder="1" applyAlignment="1" applyProtection="1">
      <alignment horizontal="center" vertical="center" shrinkToFit="1"/>
      <protection locked="0" hidden="1"/>
    </xf>
    <xf numFmtId="0" fontId="4" fillId="0" borderId="38" xfId="0" applyFont="1" applyBorder="1" applyAlignment="1" applyProtection="1">
      <alignment horizontal="center" vertical="center" shrinkToFit="1"/>
      <protection locked="0" hidden="1"/>
    </xf>
    <xf numFmtId="0" fontId="15" fillId="0" borderId="0" xfId="0" applyFont="1" applyAlignment="1" applyProtection="1">
      <alignment horizontal="center"/>
      <protection hidden="1"/>
    </xf>
    <xf numFmtId="0" fontId="4" fillId="0" borderId="19" xfId="0" applyFont="1" applyBorder="1" applyAlignment="1" applyProtection="1">
      <alignment horizontal="center" vertical="center" shrinkToFit="1"/>
      <protection locked="0" hidden="1"/>
    </xf>
    <xf numFmtId="0" fontId="4" fillId="0" borderId="26" xfId="0" applyFont="1" applyBorder="1" applyAlignment="1" applyProtection="1">
      <alignment horizontal="center" vertical="center" shrinkToFit="1"/>
      <protection locked="0" hidden="1"/>
    </xf>
    <xf numFmtId="0" fontId="9" fillId="0" borderId="41" xfId="0" applyFont="1" applyBorder="1" applyAlignment="1" applyProtection="1">
      <alignment horizontal="center" vertical="center"/>
      <protection hidden="1"/>
    </xf>
    <xf numFmtId="0" fontId="9" fillId="0" borderId="29" xfId="0" applyFont="1" applyBorder="1" applyAlignment="1" applyProtection="1">
      <alignment horizontal="center" vertical="center"/>
      <protection hidden="1"/>
    </xf>
    <xf numFmtId="0" fontId="9" fillId="0" borderId="42" xfId="0" applyFont="1" applyBorder="1" applyAlignment="1" applyProtection="1">
      <alignment horizontal="center" vertical="center"/>
      <protection hidden="1"/>
    </xf>
  </cellXfs>
  <cellStyles count="2">
    <cellStyle name="桁区切り" xfId="1" builtinId="6"/>
    <cellStyle name="標準" xfId="0" builtinId="0"/>
  </cellStyles>
  <dxfs count="461">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CC"/>
          <bgColor rgb="FFFDFEE8"/>
        </patternFill>
      </fill>
    </dxf>
    <dxf>
      <font>
        <b/>
        <i val="0"/>
        <color rgb="FFFF0000"/>
      </font>
      <fill>
        <patternFill patternType="none">
          <bgColor auto="1"/>
        </patternFill>
      </fill>
    </dxf>
    <dxf>
      <font>
        <b/>
        <i val="0"/>
        <color auto="1"/>
      </font>
      <fill>
        <patternFill>
          <bgColor theme="5" tint="0.79998168889431442"/>
        </patternFill>
      </fill>
    </dxf>
    <dxf>
      <fill>
        <patternFill>
          <fgColor rgb="FFFFFFCC"/>
          <bgColor rgb="FFFDFEE8"/>
        </patternFill>
      </fill>
    </dxf>
    <dxf>
      <fill>
        <patternFill>
          <bgColor theme="8" tint="0.79998168889431442"/>
        </patternFill>
      </fill>
    </dxf>
    <dxf>
      <font>
        <color rgb="FF9C0006"/>
      </font>
      <fill>
        <patternFill>
          <bgColor rgb="FFFFC7CE"/>
        </patternFill>
      </fill>
    </dxf>
    <dxf>
      <fill>
        <patternFill>
          <fgColor rgb="FFFFFFCC"/>
          <bgColor rgb="FFFDFEE8"/>
        </patternFill>
      </fill>
    </dxf>
    <dxf>
      <fill>
        <patternFill>
          <fgColor rgb="FFFFFF66"/>
          <bgColor rgb="FFFFFF66"/>
        </patternFill>
      </fill>
    </dxf>
    <dxf>
      <fill>
        <patternFill>
          <fgColor rgb="FFFFFF66"/>
          <bgColor rgb="FFFFFF66"/>
        </patternFill>
      </fill>
    </dxf>
    <dxf>
      <fill>
        <patternFill>
          <fgColor rgb="FFFFFFCC"/>
          <bgColor rgb="FFFDFEE8"/>
        </patternFill>
      </fill>
    </dxf>
    <dxf>
      <fill>
        <patternFill>
          <bgColor theme="5" tint="0.79998168889431442"/>
        </patternFill>
      </fill>
    </dxf>
    <dxf>
      <fill>
        <patternFill>
          <fgColor rgb="FFFFFF66"/>
          <bgColor rgb="FFFFFF66"/>
        </patternFill>
      </fill>
    </dxf>
    <dxf>
      <fill>
        <patternFill>
          <fgColor rgb="FFFFFFCC"/>
          <bgColor rgb="FFFDFEE8"/>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bgColor theme="8" tint="0.79998168889431442"/>
        </patternFill>
      </fill>
    </dxf>
    <dxf>
      <fill>
        <patternFill>
          <fgColor rgb="FFFFFFCC"/>
          <bgColor rgb="FFFDFEE8"/>
        </patternFill>
      </fill>
    </dxf>
    <dxf>
      <fill>
        <patternFill>
          <bgColor theme="5" tint="0.79998168889431442"/>
        </patternFill>
      </fill>
    </dxf>
    <dxf>
      <fill>
        <patternFill>
          <fgColor rgb="FFFFFFCC"/>
          <bgColor rgb="FFFDFEE8"/>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fgColor rgb="FFFFFFCC"/>
          <bgColor rgb="FFFDFEE8"/>
        </patternFill>
      </fill>
    </dxf>
    <dxf>
      <fill>
        <patternFill>
          <bgColor theme="5" tint="0.79998168889431442"/>
        </patternFill>
      </fill>
    </dxf>
    <dxf>
      <fill>
        <patternFill>
          <bgColor theme="8" tint="0.79998168889431442"/>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bgColor theme="8" tint="0.79998168889431442"/>
        </patternFill>
      </fill>
    </dxf>
    <dxf>
      <fill>
        <patternFill>
          <bgColor theme="5" tint="0.79998168889431442"/>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fgColor rgb="FFFFFFCC"/>
          <bgColor rgb="FFFDFEE8"/>
        </patternFill>
      </fill>
    </dxf>
    <dxf>
      <fill>
        <patternFill>
          <fgColor rgb="FFFFFFCC"/>
          <bgColor rgb="FFFDFEE8"/>
        </patternFill>
      </fill>
    </dxf>
    <dxf>
      <fill>
        <patternFill>
          <fgColor rgb="FFFFFF66"/>
          <bgColor rgb="FFFFFF66"/>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fgColor rgb="FFFFFFCC"/>
          <bgColor rgb="FFFDFEE8"/>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bgColor theme="5" tint="0.79998168889431442"/>
        </patternFill>
      </fill>
    </dxf>
    <dxf>
      <fill>
        <patternFill>
          <fgColor rgb="FFFFFFCC"/>
          <bgColor rgb="FFFDFEE8"/>
        </patternFill>
      </fill>
    </dxf>
    <dxf>
      <fill>
        <patternFill>
          <fgColor rgb="FFFFFF66"/>
          <bgColor rgb="FFFFFF66"/>
        </patternFill>
      </fill>
    </dxf>
    <dxf>
      <fill>
        <patternFill>
          <bgColor theme="8" tint="0.79998168889431442"/>
        </patternFill>
      </fill>
    </dxf>
    <dxf>
      <fill>
        <patternFill>
          <fgColor rgb="FFFFFFCC"/>
          <bgColor rgb="FFFDFEE8"/>
        </patternFill>
      </fill>
    </dxf>
    <dxf>
      <fill>
        <patternFill>
          <fgColor rgb="FFFFFF66"/>
          <bgColor rgb="FFFFFF66"/>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fgColor rgb="FFFFFF66"/>
          <bgColor rgb="FFFFFF66"/>
        </patternFill>
      </fill>
    </dxf>
    <dxf>
      <fill>
        <patternFill>
          <fgColor rgb="FFFFFFCC"/>
          <bgColor rgb="FFFDFEE8"/>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fgColor rgb="FFFFFF66"/>
          <bgColor rgb="FFFFFF66"/>
        </patternFill>
      </fill>
    </dxf>
    <dxf>
      <fill>
        <patternFill>
          <fgColor rgb="FFFFFF66"/>
          <bgColor rgb="FFFFFF66"/>
        </patternFill>
      </fill>
    </dxf>
    <dxf>
      <fill>
        <patternFill>
          <fgColor rgb="FFFFFFCC"/>
          <bgColor rgb="FFFDFEE8"/>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66"/>
          <bgColor rgb="FFFFFF66"/>
        </patternFill>
      </fill>
    </dxf>
    <dxf>
      <fill>
        <patternFill>
          <fgColor rgb="FFFFFFCC"/>
          <bgColor rgb="FFFDFEE8"/>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bgColor theme="8" tint="0.79998168889431442"/>
        </patternFill>
      </fill>
    </dxf>
    <dxf>
      <fill>
        <patternFill>
          <bgColor theme="5" tint="0.79998168889431442"/>
        </patternFill>
      </fill>
    </dxf>
    <dxf>
      <fill>
        <patternFill>
          <fgColor rgb="FFFFFFCC"/>
          <bgColor rgb="FFFDFEE8"/>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fgColor rgb="FFFFFF66"/>
          <bgColor rgb="FFFFFF66"/>
        </patternFill>
      </fill>
    </dxf>
    <dxf>
      <fill>
        <patternFill>
          <fgColor rgb="FFFFFFCC"/>
          <bgColor rgb="FFFDFEE8"/>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66"/>
          <bgColor rgb="FFFFFF66"/>
        </patternFill>
      </fill>
    </dxf>
    <dxf>
      <fill>
        <patternFill>
          <fgColor rgb="FFFFFFCC"/>
          <bgColor rgb="FFFDFEE8"/>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CC"/>
          <bgColor rgb="FFFDFEE8"/>
        </patternFill>
      </fill>
    </dxf>
    <dxf>
      <fill>
        <patternFill>
          <fgColor rgb="FFFFFF66"/>
          <bgColor rgb="FFFFFF66"/>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fgColor rgb="FFFFFFCC"/>
          <bgColor rgb="FFFDFEE8"/>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66"/>
          <bgColor rgb="FFFFFF66"/>
        </patternFill>
      </fill>
    </dxf>
    <dxf>
      <fill>
        <patternFill>
          <fgColor rgb="FFFFFFCC"/>
          <bgColor rgb="FFFDFEE8"/>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fgColor rgb="FFFFFFCC"/>
          <bgColor rgb="FFFDFEE8"/>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bgColor theme="8" tint="0.79998168889431442"/>
        </patternFill>
      </fill>
    </dxf>
    <dxf>
      <fill>
        <patternFill>
          <fgColor rgb="FFFFFF66"/>
          <bgColor rgb="FFFFFF66"/>
        </patternFill>
      </fill>
    </dxf>
    <dxf>
      <fill>
        <patternFill>
          <fgColor rgb="FFFFFFCC"/>
          <bgColor rgb="FFFDFEE8"/>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bgColor theme="8" tint="0.79998168889431442"/>
        </patternFill>
      </fill>
    </dxf>
    <dxf>
      <fill>
        <patternFill>
          <bgColor theme="5" tint="0.79998168889431442"/>
        </patternFill>
      </fill>
    </dxf>
    <dxf>
      <fill>
        <patternFill>
          <fgColor rgb="FFFFFFCC"/>
          <bgColor rgb="FFFDFEE8"/>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fgColor rgb="FFFFFF66"/>
          <bgColor rgb="FFFFFF66"/>
        </patternFill>
      </fill>
    </dxf>
    <dxf>
      <fill>
        <patternFill>
          <fgColor rgb="FFFFFFCC"/>
          <bgColor rgb="FFFDFEE8"/>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fgColor rgb="FFFFFFCC"/>
          <bgColor rgb="FFFDFEE8"/>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66"/>
          <bgColor rgb="FFFFFF66"/>
        </patternFill>
      </fill>
    </dxf>
    <dxf>
      <fill>
        <patternFill>
          <fgColor rgb="FFFFFFCC"/>
          <bgColor rgb="FFFDFEE8"/>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fgColor rgb="FFFFFF66"/>
          <bgColor rgb="FFFFFF66"/>
        </patternFill>
      </fill>
    </dxf>
    <dxf>
      <fill>
        <patternFill>
          <fgColor rgb="FFFFFFCC"/>
          <bgColor rgb="FFFDFEE8"/>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ont>
        <color rgb="FF9C0006"/>
      </font>
      <fill>
        <patternFill>
          <bgColor rgb="FFFFC7CE"/>
        </patternFill>
      </fill>
    </dxf>
    <dxf>
      <font>
        <color rgb="FF006100"/>
      </font>
      <fill>
        <patternFill>
          <bgColor rgb="FFC6EFCE"/>
        </patternFill>
      </fill>
    </dxf>
    <dxf>
      <fill>
        <patternFill>
          <bgColor theme="8" tint="0.79998168889431442"/>
        </patternFill>
      </fill>
    </dxf>
    <dxf>
      <fill>
        <patternFill>
          <bgColor theme="5" tint="0.79998168889431442"/>
        </patternFill>
      </fill>
    </dxf>
    <dxf>
      <font>
        <color rgb="FF006100"/>
      </font>
      <fill>
        <patternFill>
          <bgColor rgb="FFC6EFCE"/>
        </patternFill>
      </fill>
    </dxf>
    <dxf>
      <font>
        <color rgb="FF9C0006"/>
      </font>
      <fill>
        <patternFill>
          <bgColor rgb="FFFFC7CE"/>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CC"/>
          <bgColor rgb="FFFDFEE8"/>
        </patternFill>
      </fill>
    </dxf>
    <dxf>
      <font>
        <b/>
        <i val="0"/>
        <color rgb="FFFF0000"/>
      </font>
      <fill>
        <patternFill patternType="none">
          <bgColor auto="1"/>
        </patternFill>
      </fill>
    </dxf>
    <dxf>
      <font>
        <b/>
        <i val="0"/>
        <color auto="1"/>
      </font>
      <fill>
        <patternFill>
          <bgColor theme="5" tint="0.79998168889431442"/>
        </patternFill>
      </fill>
    </dxf>
    <dxf>
      <fill>
        <patternFill>
          <bgColor theme="8" tint="0.79998168889431442"/>
        </patternFill>
      </fill>
    </dxf>
    <dxf>
      <font>
        <color rgb="FF9C0006"/>
      </font>
      <fill>
        <patternFill>
          <bgColor rgb="FFFFC7CE"/>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fgColor rgb="FFFFFFCC"/>
          <bgColor rgb="FFFDFEE8"/>
        </patternFill>
      </fill>
    </dxf>
    <dxf>
      <fill>
        <patternFill>
          <fgColor rgb="FFFFFF66"/>
          <bgColor rgb="FFFFFF66"/>
        </patternFill>
      </fill>
    </dxf>
    <dxf>
      <fill>
        <patternFill>
          <bgColor theme="8" tint="0.79998168889431442"/>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fgColor rgb="FFFFFF66"/>
          <bgColor rgb="FFFFFF66"/>
        </patternFill>
      </fill>
    </dxf>
    <dxf>
      <fill>
        <patternFill>
          <bgColor theme="8" tint="0.79998168889431442"/>
        </patternFill>
      </fill>
    </dxf>
    <dxf>
      <fill>
        <patternFill>
          <bgColor theme="5" tint="0.79998168889431442"/>
        </patternFill>
      </fill>
    </dxf>
    <dxf>
      <fill>
        <patternFill>
          <fgColor rgb="FFFFFFCC"/>
          <bgColor rgb="FFFDFEE8"/>
        </patternFill>
      </fill>
    </dxf>
    <dxf>
      <fill>
        <patternFill>
          <fgColor rgb="FFFFFF66"/>
          <bgColor rgb="FFFFFF66"/>
        </patternFill>
      </fill>
    </dxf>
    <dxf>
      <fill>
        <patternFill>
          <bgColor theme="8" tint="0.79998168889431442"/>
        </patternFill>
      </fill>
    </dxf>
    <dxf>
      <fill>
        <patternFill>
          <fgColor rgb="FFFFFFCC"/>
          <bgColor rgb="FFFDFEE8"/>
        </patternFill>
      </fill>
    </dxf>
    <dxf>
      <fill>
        <patternFill>
          <bgColor theme="5" tint="0.79998168889431442"/>
        </patternFill>
      </fill>
    </dxf>
    <dxf>
      <fill>
        <patternFill>
          <fgColor rgb="FFFFFFCC"/>
          <bgColor rgb="FFFDFEE8"/>
        </patternFill>
      </fill>
    </dxf>
    <dxf>
      <fill>
        <patternFill>
          <fgColor rgb="FFFFFF66"/>
          <bgColor rgb="FFFFFF66"/>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bgColor theme="8" tint="0.79998168889431442"/>
        </patternFill>
      </fill>
    </dxf>
    <dxf>
      <fill>
        <patternFill>
          <fgColor rgb="FFFFFFCC"/>
          <bgColor rgb="FFFDFEE8"/>
        </patternFill>
      </fill>
    </dxf>
    <dxf>
      <fill>
        <patternFill>
          <fgColor rgb="FFFFFFCC"/>
          <bgColor rgb="FFFDFEE8"/>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fgColor rgb="FFFFFF66"/>
          <bgColor rgb="FFFFFF66"/>
        </patternFill>
      </fill>
    </dxf>
    <dxf>
      <fill>
        <patternFill>
          <fgColor rgb="FFFFFFCC"/>
          <bgColor rgb="FFFDFEE8"/>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fgColor rgb="FFFFFFCC"/>
          <bgColor rgb="FFFDFEE8"/>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fgColor rgb="FFFFFFCC"/>
          <bgColor rgb="FFFDFEE8"/>
        </patternFill>
      </fill>
    </dxf>
    <dxf>
      <fill>
        <patternFill>
          <bgColor theme="8" tint="0.79998168889431442"/>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66"/>
          <bgColor rgb="FFFFFF66"/>
        </patternFill>
      </fill>
    </dxf>
    <dxf>
      <fill>
        <patternFill>
          <fgColor rgb="FFFFFFCC"/>
          <bgColor rgb="FFFDFEE8"/>
        </patternFill>
      </fill>
    </dxf>
    <dxf>
      <fill>
        <patternFill>
          <fgColor rgb="FFFFFFCC"/>
          <bgColor rgb="FFFDFEE8"/>
        </patternFill>
      </fill>
    </dxf>
    <dxf>
      <fill>
        <patternFill>
          <fgColor rgb="FFFFFF66"/>
          <bgColor rgb="FFFFFF66"/>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5" tint="0.79998168889431442"/>
        </patternFill>
      </fill>
    </dxf>
    <dxf>
      <fill>
        <patternFill>
          <fgColor rgb="FFFFFF66"/>
          <bgColor rgb="FFFFFF66"/>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fgColor rgb="FFFFFFCC"/>
          <bgColor rgb="FFFDFEE8"/>
        </patternFill>
      </fill>
    </dxf>
    <dxf>
      <fill>
        <patternFill>
          <fgColor rgb="FFFFFF66"/>
          <bgColor rgb="FFFFFF66"/>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fgColor rgb="FFFFFFCC"/>
          <bgColor rgb="FFFDFEE8"/>
        </patternFill>
      </fill>
    </dxf>
    <dxf>
      <fill>
        <patternFill>
          <fgColor rgb="FFFFFF66"/>
          <bgColor rgb="FFFFFF66"/>
        </patternFill>
      </fill>
    </dxf>
    <dxf>
      <fill>
        <patternFill>
          <fgColor rgb="FFFFFF66"/>
          <bgColor rgb="FFFFFF66"/>
        </patternFill>
      </fill>
    </dxf>
    <dxf>
      <fill>
        <patternFill>
          <fgColor rgb="FFFFFFCC"/>
          <bgColor rgb="FFFDFEE8"/>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fgColor rgb="FFFFFFCC"/>
          <bgColor rgb="FFFDFEE8"/>
        </patternFill>
      </fill>
    </dxf>
    <dxf>
      <fill>
        <patternFill>
          <fgColor rgb="FFFFFF66"/>
          <bgColor rgb="FFFFFF66"/>
        </patternFill>
      </fill>
    </dxf>
    <dxf>
      <fill>
        <patternFill>
          <bgColor theme="5" tint="0.79998168889431442"/>
        </patternFill>
      </fill>
    </dxf>
    <dxf>
      <fill>
        <patternFill>
          <bgColor theme="8" tint="0.79998168889431442"/>
        </patternFill>
      </fill>
    </dxf>
  </dxfs>
  <tableStyles count="0" defaultTableStyle="TableStyleMedium2" defaultPivotStyle="PivotStyleLight16"/>
  <colors>
    <mruColors>
      <color rgb="FFFFFF66"/>
      <color rgb="FFFDFEE8"/>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9312;&#12288;&#19968;&#25324;&#23626;&#20986;&#21046;&#12539;&#12501;&#12455;&#12522;&#12540;&#31561;&#29992;&#65288;20&#20214;&#12414;&#12391;&#65289;&#65298;&#38913;&#30446;'!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hyperlink" Target="#'&#9312;&#12288;&#19968;&#25324;&#23626;&#20986;&#21046;&#12539;&#12501;&#12455;&#12522;&#12540;&#31561;&#29992;&#65288;20&#20214;&#12414;&#12391;&#65289;&#65297;&#38913;&#30446; '!A1"/></Relationships>
</file>

<file path=xl/drawings/_rels/drawing2.xml.rels><?xml version="1.0" encoding="UTF-8" standalone="yes"?>
<Relationships xmlns="http://schemas.openxmlformats.org/package/2006/relationships"><Relationship Id="rId1" Type="http://schemas.openxmlformats.org/officeDocument/2006/relationships/hyperlink" Target="#'  &#35352;&#20837;&#20363;&#12471;&#12540;&#12488;&#65288;&#9312;&#29992;&#65289;'!A1"/></Relationships>
</file>

<file path=xl/drawings/_rels/drawing3.xml.rels><?xml version="1.0" encoding="UTF-8" standalone="yes"?>
<Relationships xmlns="http://schemas.openxmlformats.org/package/2006/relationships"><Relationship Id="rId1" Type="http://schemas.openxmlformats.org/officeDocument/2006/relationships/hyperlink" Target="#'  &#35352;&#20837;&#20363;&#12471;&#12540;&#12488;&#65288;&#9312;&#29992;&#65289;'!A1"/></Relationships>
</file>

<file path=xl/drawings/_rels/drawing5.xml.rels><?xml version="1.0" encoding="UTF-8" standalone="yes"?>
<Relationships xmlns="http://schemas.openxmlformats.org/package/2006/relationships"><Relationship Id="rId3" Type="http://schemas.openxmlformats.org/officeDocument/2006/relationships/hyperlink" Target="#'&#9312;&#20197;&#22806;&#12288;&#19968;&#33324;&#21830;&#33337;&#31561;&#29992;&#65288;30&#20214;&#12414;&#12391;&#65289;1&#38913;&#30446;'!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hyperlink" Target="#'&#9312;&#20197;&#22806;&#12288;&#19968;&#33324;&#21830;&#33337;&#31561;&#29992;&#65288;30&#20214;&#12414;&#12391;&#65289;2&#38913;&#30446;'!A1"/></Relationships>
</file>

<file path=xl/drawings/_rels/drawing6.xml.rels><?xml version="1.0" encoding="UTF-8" standalone="yes"?>
<Relationships xmlns="http://schemas.openxmlformats.org/package/2006/relationships"><Relationship Id="rId1" Type="http://schemas.openxmlformats.org/officeDocument/2006/relationships/hyperlink" Target="#'&#35352;&#20837;&#20363;&#12471;&#12540;&#12488;&#65288;&#9312;&#20197;&#22806;&#29992;&#65289;'!A1"/></Relationships>
</file>

<file path=xl/drawings/_rels/drawing7.xml.rels><?xml version="1.0" encoding="UTF-8" standalone="yes"?>
<Relationships xmlns="http://schemas.openxmlformats.org/package/2006/relationships"><Relationship Id="rId1" Type="http://schemas.openxmlformats.org/officeDocument/2006/relationships/hyperlink" Target="#'&#35352;&#20837;&#20363;&#12471;&#12540;&#12488;&#65288;&#9312;&#20197;&#22806;&#29992;&#65289;'!A1"/></Relationships>
</file>

<file path=xl/drawings/drawing1.xml><?xml version="1.0" encoding="utf-8"?>
<xdr:wsDr xmlns:xdr="http://schemas.openxmlformats.org/drawingml/2006/spreadsheetDrawing" xmlns:a="http://schemas.openxmlformats.org/drawingml/2006/main">
  <xdr:twoCellAnchor>
    <xdr:from>
      <xdr:col>9</xdr:col>
      <xdr:colOff>619125</xdr:colOff>
      <xdr:row>3</xdr:row>
      <xdr:rowOff>38100</xdr:rowOff>
    </xdr:from>
    <xdr:to>
      <xdr:col>16</xdr:col>
      <xdr:colOff>1586</xdr:colOff>
      <xdr:row>5</xdr:row>
      <xdr:rowOff>215900</xdr:rowOff>
    </xdr:to>
    <xdr:sp macro="" textlink="">
      <xdr:nvSpPr>
        <xdr:cNvPr id="4" name="テキスト ボックス 3">
          <a:extLst>
            <a:ext uri="{FF2B5EF4-FFF2-40B4-BE49-F238E27FC236}">
              <a16:creationId xmlns:a16="http://schemas.microsoft.com/office/drawing/2014/main" id="{E9B0BB54-7511-4E2E-8569-7D1784802655}"/>
            </a:ext>
          </a:extLst>
        </xdr:cNvPr>
        <xdr:cNvSpPr txBox="1"/>
      </xdr:nvSpPr>
      <xdr:spPr>
        <a:xfrm>
          <a:off x="10223500" y="1085850"/>
          <a:ext cx="2867024" cy="44767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0">
              <a:solidFill>
                <a:srgbClr val="FF0000"/>
              </a:solidFill>
            </a:rPr>
            <a:t>フェリー等　用</a:t>
          </a:r>
          <a:endParaRPr kumimoji="1" lang="en-US" altLang="ja-JP" sz="4000">
            <a:solidFill>
              <a:srgbClr val="FF0000"/>
            </a:solidFill>
          </a:endParaRPr>
        </a:p>
      </xdr:txBody>
    </xdr:sp>
    <xdr:clientData/>
  </xdr:twoCellAnchor>
  <xdr:twoCellAnchor>
    <xdr:from>
      <xdr:col>0</xdr:col>
      <xdr:colOff>398497</xdr:colOff>
      <xdr:row>15</xdr:row>
      <xdr:rowOff>195756</xdr:rowOff>
    </xdr:from>
    <xdr:to>
      <xdr:col>8</xdr:col>
      <xdr:colOff>506230</xdr:colOff>
      <xdr:row>19</xdr:row>
      <xdr:rowOff>171582</xdr:rowOff>
    </xdr:to>
    <xdr:sp macro="" textlink="">
      <xdr:nvSpPr>
        <xdr:cNvPr id="5" name="テキスト ボックス 4">
          <a:extLst>
            <a:ext uri="{FF2B5EF4-FFF2-40B4-BE49-F238E27FC236}">
              <a16:creationId xmlns:a16="http://schemas.microsoft.com/office/drawing/2014/main" id="{E88ECE20-3DB6-8CBF-D6F3-876EE73CC28C}"/>
            </a:ext>
          </a:extLst>
        </xdr:cNvPr>
        <xdr:cNvSpPr txBox="1"/>
      </xdr:nvSpPr>
      <xdr:spPr>
        <a:xfrm rot="21095594">
          <a:off x="398497" y="6545756"/>
          <a:ext cx="9683533" cy="1669159"/>
        </a:xfrm>
        <a:prstGeom prst="rect">
          <a:avLst/>
        </a:prstGeom>
        <a:solidFill>
          <a:srgbClr val="FFFF00">
            <a:alpha val="46000"/>
          </a:srgbClr>
        </a:solidFill>
        <a:ln w="571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800" i="1">
              <a:solidFill>
                <a:schemeClr val="accent5"/>
              </a:solidFill>
            </a:rPr>
            <a:t>SAMPLE</a:t>
          </a:r>
          <a:r>
            <a:rPr kumimoji="1" lang="ja-JP" altLang="en-US" sz="8800" i="1">
              <a:solidFill>
                <a:schemeClr val="accent5"/>
              </a:solidFill>
            </a:rPr>
            <a:t>　（記入例）</a:t>
          </a:r>
          <a:endParaRPr kumimoji="1" lang="en-US" altLang="ja-JP" sz="8800" i="1">
            <a:solidFill>
              <a:schemeClr val="accent5"/>
            </a:solidFill>
          </a:endParaRPr>
        </a:p>
        <a:p>
          <a:pPr algn="ctr"/>
          <a:endParaRPr kumimoji="1" lang="ja-JP" altLang="en-US" sz="7200" i="1"/>
        </a:p>
      </xdr:txBody>
    </xdr:sp>
    <xdr:clientData/>
  </xdr:twoCellAnchor>
  <xdr:twoCellAnchor editAs="oneCell">
    <xdr:from>
      <xdr:col>39</xdr:col>
      <xdr:colOff>209550</xdr:colOff>
      <xdr:row>5</xdr:row>
      <xdr:rowOff>266700</xdr:rowOff>
    </xdr:from>
    <xdr:to>
      <xdr:col>45</xdr:col>
      <xdr:colOff>481012</xdr:colOff>
      <xdr:row>23</xdr:row>
      <xdr:rowOff>256381</xdr:rowOff>
    </xdr:to>
    <xdr:sp macro="" textlink="">
      <xdr:nvSpPr>
        <xdr:cNvPr id="1028" name="AutoShape 4">
          <a:extLst>
            <a:ext uri="{FF2B5EF4-FFF2-40B4-BE49-F238E27FC236}">
              <a16:creationId xmlns:a16="http://schemas.microsoft.com/office/drawing/2014/main" id="{CA22B240-FE1B-325E-9AEF-592E73C89226}"/>
            </a:ext>
          </a:extLst>
        </xdr:cNvPr>
        <xdr:cNvSpPr>
          <a:spLocks noChangeAspect="1" noChangeArrowheads="1"/>
        </xdr:cNvSpPr>
      </xdr:nvSpPr>
      <xdr:spPr bwMode="auto">
        <a:xfrm>
          <a:off x="15106650" y="1600200"/>
          <a:ext cx="4533900" cy="7534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40</xdr:col>
      <xdr:colOff>245268</xdr:colOff>
      <xdr:row>2</xdr:row>
      <xdr:rowOff>88106</xdr:rowOff>
    </xdr:from>
    <xdr:to>
      <xdr:col>50</xdr:col>
      <xdr:colOff>553358</xdr:colOff>
      <xdr:row>34</xdr:row>
      <xdr:rowOff>16668</xdr:rowOff>
    </xdr:to>
    <xdr:grpSp>
      <xdr:nvGrpSpPr>
        <xdr:cNvPr id="20" name="グループ化 19">
          <a:extLst>
            <a:ext uri="{FF2B5EF4-FFF2-40B4-BE49-F238E27FC236}">
              <a16:creationId xmlns:a16="http://schemas.microsoft.com/office/drawing/2014/main" id="{1C147B24-33ED-E333-D2EB-9AAC3F93D3E8}"/>
            </a:ext>
          </a:extLst>
        </xdr:cNvPr>
        <xdr:cNvGrpSpPr/>
      </xdr:nvGrpSpPr>
      <xdr:grpSpPr>
        <a:xfrm>
          <a:off x="18399918" y="926306"/>
          <a:ext cx="8366240" cy="13339762"/>
          <a:chOff x="17044987" y="552450"/>
          <a:chExt cx="6958012" cy="10965656"/>
        </a:xfrm>
      </xdr:grpSpPr>
      <xdr:sp macro="" textlink="">
        <xdr:nvSpPr>
          <xdr:cNvPr id="1026" name="AutoShape 2">
            <a:extLst>
              <a:ext uri="{FF2B5EF4-FFF2-40B4-BE49-F238E27FC236}">
                <a16:creationId xmlns:a16="http://schemas.microsoft.com/office/drawing/2014/main" id="{FCB851C5-EEDD-7994-3D81-3D95A4AADA00}"/>
              </a:ext>
            </a:extLst>
          </xdr:cNvPr>
          <xdr:cNvSpPr>
            <a:spLocks noChangeAspect="1" noChangeArrowheads="1" noTextEdit="1"/>
          </xdr:cNvSpPr>
        </xdr:nvSpPr>
        <xdr:spPr bwMode="auto">
          <a:xfrm>
            <a:off x="17044987" y="797719"/>
            <a:ext cx="6910388" cy="10720387"/>
          </a:xfrm>
          <a:prstGeom prst="rect">
            <a:avLst/>
          </a:prstGeom>
          <a:solidFill>
            <a:schemeClr val="bg1"/>
          </a:solidFill>
          <a:ln w="38100" cap="flat" cmpd="sng" algn="ctr">
            <a:solidFill>
              <a:srgbClr val="000000"/>
            </a:solidFill>
            <a:prstDash val="solid"/>
            <a:miter lim="800000"/>
            <a:headEnd type="none" w="med" len="med"/>
            <a:tailEnd type="none" w="med" len="med"/>
          </a:ln>
        </xdr:spPr>
      </xdr:sp>
      <xdr:grpSp>
        <xdr:nvGrpSpPr>
          <xdr:cNvPr id="1228" name="Group 204">
            <a:extLst>
              <a:ext uri="{FF2B5EF4-FFF2-40B4-BE49-F238E27FC236}">
                <a16:creationId xmlns:a16="http://schemas.microsoft.com/office/drawing/2014/main" id="{04B57A94-C7D7-C34C-0B0C-7896EC5B6F49}"/>
              </a:ext>
            </a:extLst>
          </xdr:cNvPr>
          <xdr:cNvGrpSpPr>
            <a:grpSpLocks/>
          </xdr:cNvGrpSpPr>
        </xdr:nvGrpSpPr>
        <xdr:grpSpPr bwMode="auto">
          <a:xfrm>
            <a:off x="17047630" y="552450"/>
            <a:ext cx="6955369" cy="10648950"/>
            <a:chOff x="1786" y="58"/>
            <a:chExt cx="723" cy="1118"/>
          </a:xfrm>
        </xdr:grpSpPr>
        <xdr:sp macro="" textlink="">
          <xdr:nvSpPr>
            <xdr:cNvPr id="19" name="Rectangle 4">
              <a:extLst>
                <a:ext uri="{FF2B5EF4-FFF2-40B4-BE49-F238E27FC236}">
                  <a16:creationId xmlns:a16="http://schemas.microsoft.com/office/drawing/2014/main" id="{46C44353-671F-F3C8-2ADF-51CE2EC320FD}"/>
                </a:ext>
              </a:extLst>
            </xdr:cNvPr>
            <xdr:cNvSpPr>
              <a:spLocks noChangeArrowheads="1"/>
            </xdr:cNvSpPr>
          </xdr:nvSpPr>
          <xdr:spPr bwMode="auto">
            <a:xfrm>
              <a:off x="1786" y="58"/>
              <a:ext cx="448" cy="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1200" b="0" i="0" u="none" strike="noStrike" baseline="0">
                  <a:solidFill>
                    <a:srgbClr val="000000"/>
                  </a:solidFill>
                  <a:latin typeface="BIZ UDPゴシック"/>
                  <a:ea typeface="BIZ UDPゴシック"/>
                </a:rPr>
                <a:t>一括届出　②船舶所有者が証明した乗船履歴証明書　（一例）</a:t>
              </a:r>
            </a:p>
          </xdr:txBody>
        </xdr:sp>
        <xdr:sp macro="" textlink="">
          <xdr:nvSpPr>
            <xdr:cNvPr id="1029" name="Rectangle 5">
              <a:extLst>
                <a:ext uri="{FF2B5EF4-FFF2-40B4-BE49-F238E27FC236}">
                  <a16:creationId xmlns:a16="http://schemas.microsoft.com/office/drawing/2014/main" id="{97C890C0-96A3-9F43-8325-B7A9C9EC4B3A}"/>
                </a:ext>
              </a:extLst>
            </xdr:cNvPr>
            <xdr:cNvSpPr>
              <a:spLocks noChangeArrowheads="1"/>
            </xdr:cNvSpPr>
          </xdr:nvSpPr>
          <xdr:spPr bwMode="auto">
            <a:xfrm>
              <a:off x="1810" y="169"/>
              <a:ext cx="81" cy="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200" b="0" i="0" u="none" strike="noStrike" baseline="0">
                  <a:solidFill>
                    <a:srgbClr val="000000"/>
                  </a:solidFill>
                  <a:latin typeface="BIZ UDPゴシック"/>
                  <a:ea typeface="BIZ UDPゴシック"/>
                </a:rPr>
                <a:t>【被証明者】</a:t>
              </a:r>
            </a:p>
          </xdr:txBody>
        </xdr:sp>
        <xdr:sp macro="" textlink="">
          <xdr:nvSpPr>
            <xdr:cNvPr id="1030" name="Rectangle 6">
              <a:extLst>
                <a:ext uri="{FF2B5EF4-FFF2-40B4-BE49-F238E27FC236}">
                  <a16:creationId xmlns:a16="http://schemas.microsoft.com/office/drawing/2014/main" id="{7B03A009-13DF-7780-45D6-7958E91D87F8}"/>
                </a:ext>
              </a:extLst>
            </xdr:cNvPr>
            <xdr:cNvSpPr>
              <a:spLocks noChangeArrowheads="1"/>
            </xdr:cNvSpPr>
          </xdr:nvSpPr>
          <xdr:spPr bwMode="auto">
            <a:xfrm>
              <a:off x="1810" y="357"/>
              <a:ext cx="65" cy="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200" b="0" i="0" u="none" strike="noStrike" baseline="0">
                  <a:solidFill>
                    <a:srgbClr val="000000"/>
                  </a:solidFill>
                  <a:latin typeface="BIZ UDPゴシック"/>
                  <a:ea typeface="BIZ UDPゴシック"/>
                </a:rPr>
                <a:t>【証明者】</a:t>
              </a:r>
            </a:p>
          </xdr:txBody>
        </xdr:sp>
        <xdr:sp macro="" textlink="">
          <xdr:nvSpPr>
            <xdr:cNvPr id="1031" name="Rectangle 7">
              <a:extLst>
                <a:ext uri="{FF2B5EF4-FFF2-40B4-BE49-F238E27FC236}">
                  <a16:creationId xmlns:a16="http://schemas.microsoft.com/office/drawing/2014/main" id="{7ADB8639-3661-1A51-1F8E-2F3F0EAE3368}"/>
                </a:ext>
              </a:extLst>
            </xdr:cNvPr>
            <xdr:cNvSpPr>
              <a:spLocks noChangeArrowheads="1"/>
            </xdr:cNvSpPr>
          </xdr:nvSpPr>
          <xdr:spPr bwMode="auto">
            <a:xfrm>
              <a:off x="1809" y="377"/>
              <a:ext cx="480"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上記の者の乗船履歴については、下記のとおり相違ないことを証明します。</a:t>
              </a:r>
            </a:p>
          </xdr:txBody>
        </xdr:sp>
        <xdr:sp macro="" textlink="">
          <xdr:nvSpPr>
            <xdr:cNvPr id="1032" name="Rectangle 8">
              <a:extLst>
                <a:ext uri="{FF2B5EF4-FFF2-40B4-BE49-F238E27FC236}">
                  <a16:creationId xmlns:a16="http://schemas.microsoft.com/office/drawing/2014/main" id="{63170AB0-0235-1F43-B08C-B8E046BB0C53}"/>
                </a:ext>
              </a:extLst>
            </xdr:cNvPr>
            <xdr:cNvSpPr>
              <a:spLocks noChangeArrowheads="1"/>
            </xdr:cNvSpPr>
          </xdr:nvSpPr>
          <xdr:spPr bwMode="auto">
            <a:xfrm>
              <a:off x="1968" y="445"/>
              <a:ext cx="10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㈱〇〇〇〇〇〇</a:t>
              </a:r>
            </a:p>
          </xdr:txBody>
        </xdr:sp>
        <xdr:sp macro="" textlink="">
          <xdr:nvSpPr>
            <xdr:cNvPr id="1033" name="Rectangle 9">
              <a:extLst>
                <a:ext uri="{FF2B5EF4-FFF2-40B4-BE49-F238E27FC236}">
                  <a16:creationId xmlns:a16="http://schemas.microsoft.com/office/drawing/2014/main" id="{AFC910FE-EBAC-FD50-0B25-E0A12AD11112}"/>
                </a:ext>
              </a:extLst>
            </xdr:cNvPr>
            <xdr:cNvSpPr>
              <a:spLocks noChangeArrowheads="1"/>
            </xdr:cNvSpPr>
          </xdr:nvSpPr>
          <xdr:spPr bwMode="auto">
            <a:xfrm>
              <a:off x="1968" y="462"/>
              <a:ext cx="17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東京都○○区○○　1-1-1</a:t>
              </a:r>
            </a:p>
          </xdr:txBody>
        </xdr:sp>
        <xdr:sp macro="" textlink="">
          <xdr:nvSpPr>
            <xdr:cNvPr id="1034" name="Rectangle 10">
              <a:extLst>
                <a:ext uri="{FF2B5EF4-FFF2-40B4-BE49-F238E27FC236}">
                  <a16:creationId xmlns:a16="http://schemas.microsoft.com/office/drawing/2014/main" id="{B0BF6731-AD0E-4C0A-9F90-D98B8D2629DC}"/>
                </a:ext>
              </a:extLst>
            </xdr:cNvPr>
            <xdr:cNvSpPr>
              <a:spLocks noChangeArrowheads="1"/>
            </xdr:cNvSpPr>
          </xdr:nvSpPr>
          <xdr:spPr bwMode="auto">
            <a:xfrm>
              <a:off x="1968" y="479"/>
              <a:ext cx="12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03-0000-0000</a:t>
              </a:r>
            </a:p>
          </xdr:txBody>
        </xdr:sp>
        <xdr:sp macro="" textlink="">
          <xdr:nvSpPr>
            <xdr:cNvPr id="1035" name="Rectangle 11">
              <a:extLst>
                <a:ext uri="{FF2B5EF4-FFF2-40B4-BE49-F238E27FC236}">
                  <a16:creationId xmlns:a16="http://schemas.microsoft.com/office/drawing/2014/main" id="{A1999AC1-82AB-7F09-738F-07650E39E1E9}"/>
                </a:ext>
              </a:extLst>
            </xdr:cNvPr>
            <xdr:cNvSpPr>
              <a:spLocks noChangeArrowheads="1"/>
            </xdr:cNvSpPr>
          </xdr:nvSpPr>
          <xdr:spPr bwMode="auto">
            <a:xfrm>
              <a:off x="1968" y="496"/>
              <a:ext cx="99"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　◇◇</a:t>
              </a:r>
            </a:p>
          </xdr:txBody>
        </xdr:sp>
        <xdr:sp macro="" textlink="">
          <xdr:nvSpPr>
            <xdr:cNvPr id="1036" name="Rectangle 12">
              <a:extLst>
                <a:ext uri="{FF2B5EF4-FFF2-40B4-BE49-F238E27FC236}">
                  <a16:creationId xmlns:a16="http://schemas.microsoft.com/office/drawing/2014/main" id="{164E99E0-DC04-6077-E917-A3E4EBD20235}"/>
                </a:ext>
              </a:extLst>
            </xdr:cNvPr>
            <xdr:cNvSpPr>
              <a:spLocks noChangeArrowheads="1"/>
            </xdr:cNvSpPr>
          </xdr:nvSpPr>
          <xdr:spPr bwMode="auto">
            <a:xfrm>
              <a:off x="1809" y="547"/>
              <a:ext cx="30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※一括届出にあっては、許可証を添付すること。</a:t>
              </a:r>
            </a:p>
          </xdr:txBody>
        </xdr:sp>
        <xdr:sp macro="" textlink="">
          <xdr:nvSpPr>
            <xdr:cNvPr id="1037" name="Rectangle 13">
              <a:extLst>
                <a:ext uri="{FF2B5EF4-FFF2-40B4-BE49-F238E27FC236}">
                  <a16:creationId xmlns:a16="http://schemas.microsoft.com/office/drawing/2014/main" id="{FA5AC228-8855-E8BE-F2D5-230BB837EF99}"/>
                </a:ext>
              </a:extLst>
            </xdr:cNvPr>
            <xdr:cNvSpPr>
              <a:spLocks noChangeArrowheads="1"/>
            </xdr:cNvSpPr>
          </xdr:nvSpPr>
          <xdr:spPr bwMode="auto">
            <a:xfrm>
              <a:off x="1809" y="581"/>
              <a:ext cx="7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（乗船履歴）</a:t>
              </a:r>
            </a:p>
          </xdr:txBody>
        </xdr:sp>
        <xdr:sp macro="" textlink="">
          <xdr:nvSpPr>
            <xdr:cNvPr id="1038" name="Rectangle 14">
              <a:extLst>
                <a:ext uri="{FF2B5EF4-FFF2-40B4-BE49-F238E27FC236}">
                  <a16:creationId xmlns:a16="http://schemas.microsoft.com/office/drawing/2014/main" id="{49DAC8BD-8BE3-208B-C4CF-A63DCE4AA9F9}"/>
                </a:ext>
              </a:extLst>
            </xdr:cNvPr>
            <xdr:cNvSpPr>
              <a:spLocks noChangeArrowheads="1"/>
            </xdr:cNvSpPr>
          </xdr:nvSpPr>
          <xdr:spPr bwMode="auto">
            <a:xfrm>
              <a:off x="1809" y="1024"/>
              <a:ext cx="29"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注1.</a:t>
              </a:r>
            </a:p>
          </xdr:txBody>
        </xdr:sp>
        <xdr:sp macro="" textlink="">
          <xdr:nvSpPr>
            <xdr:cNvPr id="1039" name="Rectangle 15">
              <a:extLst>
                <a:ext uri="{FF2B5EF4-FFF2-40B4-BE49-F238E27FC236}">
                  <a16:creationId xmlns:a16="http://schemas.microsoft.com/office/drawing/2014/main" id="{DEAE73A1-00CC-2DFA-9E0D-76803EC33936}"/>
                </a:ext>
              </a:extLst>
            </xdr:cNvPr>
            <xdr:cNvSpPr>
              <a:spLocks noChangeArrowheads="1"/>
            </xdr:cNvSpPr>
          </xdr:nvSpPr>
          <xdr:spPr bwMode="auto">
            <a:xfrm>
              <a:off x="1809" y="1058"/>
              <a:ext cx="3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注2.</a:t>
              </a:r>
            </a:p>
          </xdr:txBody>
        </xdr:sp>
        <xdr:sp macro="" textlink="">
          <xdr:nvSpPr>
            <xdr:cNvPr id="1040" name="Rectangle 16">
              <a:extLst>
                <a:ext uri="{FF2B5EF4-FFF2-40B4-BE49-F238E27FC236}">
                  <a16:creationId xmlns:a16="http://schemas.microsoft.com/office/drawing/2014/main" id="{76E11320-942D-9905-D2C2-011624BADF6A}"/>
                </a:ext>
              </a:extLst>
            </xdr:cNvPr>
            <xdr:cNvSpPr>
              <a:spLocks noChangeArrowheads="1"/>
            </xdr:cNvSpPr>
          </xdr:nvSpPr>
          <xdr:spPr bwMode="auto">
            <a:xfrm>
              <a:off x="1809" y="1075"/>
              <a:ext cx="3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注3.</a:t>
              </a:r>
            </a:p>
          </xdr:txBody>
        </xdr:sp>
        <xdr:sp macro="" textlink="">
          <xdr:nvSpPr>
            <xdr:cNvPr id="1041" name="Rectangle 17">
              <a:extLst>
                <a:ext uri="{FF2B5EF4-FFF2-40B4-BE49-F238E27FC236}">
                  <a16:creationId xmlns:a16="http://schemas.microsoft.com/office/drawing/2014/main" id="{6D631878-3F84-3933-BC13-7B89C8B7983E}"/>
                </a:ext>
              </a:extLst>
            </xdr:cNvPr>
            <xdr:cNvSpPr>
              <a:spLocks noChangeArrowheads="1"/>
            </xdr:cNvSpPr>
          </xdr:nvSpPr>
          <xdr:spPr bwMode="auto">
            <a:xfrm>
              <a:off x="1809" y="1125"/>
              <a:ext cx="3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注4.</a:t>
              </a:r>
            </a:p>
          </xdr:txBody>
        </xdr:sp>
        <xdr:sp macro="" textlink="">
          <xdr:nvSpPr>
            <xdr:cNvPr id="1042" name="Rectangle 18">
              <a:extLst>
                <a:ext uri="{FF2B5EF4-FFF2-40B4-BE49-F238E27FC236}">
                  <a16:creationId xmlns:a16="http://schemas.microsoft.com/office/drawing/2014/main" id="{25E22A69-720D-A8EC-C447-58284A5B2FB1}"/>
                </a:ext>
              </a:extLst>
            </xdr:cNvPr>
            <xdr:cNvSpPr>
              <a:spLocks noChangeArrowheads="1"/>
            </xdr:cNvSpPr>
          </xdr:nvSpPr>
          <xdr:spPr bwMode="auto">
            <a:xfrm>
              <a:off x="1809" y="888"/>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43" name="Rectangle 19">
              <a:extLst>
                <a:ext uri="{FF2B5EF4-FFF2-40B4-BE49-F238E27FC236}">
                  <a16:creationId xmlns:a16="http://schemas.microsoft.com/office/drawing/2014/main" id="{73998BC2-E634-AC4E-3166-7355BDDC4F4A}"/>
                </a:ext>
              </a:extLst>
            </xdr:cNvPr>
            <xdr:cNvSpPr>
              <a:spLocks noChangeArrowheads="1"/>
            </xdr:cNvSpPr>
          </xdr:nvSpPr>
          <xdr:spPr bwMode="auto">
            <a:xfrm>
              <a:off x="1809" y="922"/>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44" name="Rectangle 20">
              <a:extLst>
                <a:ext uri="{FF2B5EF4-FFF2-40B4-BE49-F238E27FC236}">
                  <a16:creationId xmlns:a16="http://schemas.microsoft.com/office/drawing/2014/main" id="{2A860EE4-4A9C-18E8-3679-996523691E91}"/>
                </a:ext>
              </a:extLst>
            </xdr:cNvPr>
            <xdr:cNvSpPr>
              <a:spLocks noChangeArrowheads="1"/>
            </xdr:cNvSpPr>
          </xdr:nvSpPr>
          <xdr:spPr bwMode="auto">
            <a:xfrm>
              <a:off x="1915" y="922"/>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45" name="Rectangle 21">
              <a:extLst>
                <a:ext uri="{FF2B5EF4-FFF2-40B4-BE49-F238E27FC236}">
                  <a16:creationId xmlns:a16="http://schemas.microsoft.com/office/drawing/2014/main" id="{D8246143-0BA9-363F-6FDD-B7BAC8D3CF2A}"/>
                </a:ext>
              </a:extLst>
            </xdr:cNvPr>
            <xdr:cNvSpPr>
              <a:spLocks noChangeArrowheads="1"/>
            </xdr:cNvSpPr>
          </xdr:nvSpPr>
          <xdr:spPr bwMode="auto">
            <a:xfrm>
              <a:off x="2003" y="922"/>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46" name="Rectangle 22">
              <a:extLst>
                <a:ext uri="{FF2B5EF4-FFF2-40B4-BE49-F238E27FC236}">
                  <a16:creationId xmlns:a16="http://schemas.microsoft.com/office/drawing/2014/main" id="{0DBB9DA8-3B74-40D0-E9EE-1F4BEBDF4408}"/>
                </a:ext>
              </a:extLst>
            </xdr:cNvPr>
            <xdr:cNvSpPr>
              <a:spLocks noChangeArrowheads="1"/>
            </xdr:cNvSpPr>
          </xdr:nvSpPr>
          <xdr:spPr bwMode="auto">
            <a:xfrm>
              <a:off x="2074" y="922"/>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47" name="Rectangle 23">
              <a:extLst>
                <a:ext uri="{FF2B5EF4-FFF2-40B4-BE49-F238E27FC236}">
                  <a16:creationId xmlns:a16="http://schemas.microsoft.com/office/drawing/2014/main" id="{6446B6CB-5126-A42A-762F-DB334FC5355D}"/>
                </a:ext>
              </a:extLst>
            </xdr:cNvPr>
            <xdr:cNvSpPr>
              <a:spLocks noChangeArrowheads="1"/>
            </xdr:cNvSpPr>
          </xdr:nvSpPr>
          <xdr:spPr bwMode="auto">
            <a:xfrm>
              <a:off x="2145" y="922"/>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48" name="Rectangle 24">
              <a:extLst>
                <a:ext uri="{FF2B5EF4-FFF2-40B4-BE49-F238E27FC236}">
                  <a16:creationId xmlns:a16="http://schemas.microsoft.com/office/drawing/2014/main" id="{BDECDE0B-D24D-E2F5-3D54-1C01F7557006}"/>
                </a:ext>
              </a:extLst>
            </xdr:cNvPr>
            <xdr:cNvSpPr>
              <a:spLocks noChangeArrowheads="1"/>
            </xdr:cNvSpPr>
          </xdr:nvSpPr>
          <xdr:spPr bwMode="auto">
            <a:xfrm>
              <a:off x="2215" y="922"/>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49" name="Rectangle 25">
              <a:extLst>
                <a:ext uri="{FF2B5EF4-FFF2-40B4-BE49-F238E27FC236}">
                  <a16:creationId xmlns:a16="http://schemas.microsoft.com/office/drawing/2014/main" id="{BD1FC0EB-733E-DA53-0914-8241999C282F}"/>
                </a:ext>
              </a:extLst>
            </xdr:cNvPr>
            <xdr:cNvSpPr>
              <a:spLocks noChangeArrowheads="1"/>
            </xdr:cNvSpPr>
          </xdr:nvSpPr>
          <xdr:spPr bwMode="auto">
            <a:xfrm>
              <a:off x="2286" y="922"/>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50" name="Rectangle 26">
              <a:extLst>
                <a:ext uri="{FF2B5EF4-FFF2-40B4-BE49-F238E27FC236}">
                  <a16:creationId xmlns:a16="http://schemas.microsoft.com/office/drawing/2014/main" id="{A23AD127-10EE-5253-AD00-87AA2462335C}"/>
                </a:ext>
              </a:extLst>
            </xdr:cNvPr>
            <xdr:cNvSpPr>
              <a:spLocks noChangeArrowheads="1"/>
            </xdr:cNvSpPr>
          </xdr:nvSpPr>
          <xdr:spPr bwMode="auto">
            <a:xfrm>
              <a:off x="1809" y="411"/>
              <a:ext cx="119"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2022年12月1日</a:t>
              </a:r>
            </a:p>
          </xdr:txBody>
        </xdr:sp>
        <xdr:sp macro="" textlink="">
          <xdr:nvSpPr>
            <xdr:cNvPr id="1051" name="Rectangle 27">
              <a:extLst>
                <a:ext uri="{FF2B5EF4-FFF2-40B4-BE49-F238E27FC236}">
                  <a16:creationId xmlns:a16="http://schemas.microsoft.com/office/drawing/2014/main" id="{6D76674F-170F-18E3-94D9-669D7CD6EA9B}"/>
                </a:ext>
              </a:extLst>
            </xdr:cNvPr>
            <xdr:cNvSpPr>
              <a:spLocks noChangeArrowheads="1"/>
            </xdr:cNvSpPr>
          </xdr:nvSpPr>
          <xdr:spPr bwMode="auto">
            <a:xfrm>
              <a:off x="1844" y="1125"/>
              <a:ext cx="65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船舶職員及び小型船舶操縦者法・行規則第31条の規定による「異なる乗船履歴の合算」を行うため、乗</a:t>
              </a:r>
            </a:p>
          </xdr:txBody>
        </xdr:sp>
        <xdr:sp macro="" textlink="">
          <xdr:nvSpPr>
            <xdr:cNvPr id="1052" name="Rectangle 28">
              <a:extLst>
                <a:ext uri="{FF2B5EF4-FFF2-40B4-BE49-F238E27FC236}">
                  <a16:creationId xmlns:a16="http://schemas.microsoft.com/office/drawing/2014/main" id="{31450BC7-B3E6-ED52-EB82-2E3537B9F74A}"/>
                </a:ext>
              </a:extLst>
            </xdr:cNvPr>
            <xdr:cNvSpPr>
              <a:spLocks noChangeArrowheads="1"/>
            </xdr:cNvSpPr>
          </xdr:nvSpPr>
          <xdr:spPr bwMode="auto">
            <a:xfrm>
              <a:off x="1844" y="1141"/>
              <a:ext cx="656"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船日数の換算を行う場合は。「乗船日」の欄に職務別の乗船日数の内訳を記入し、かつ、換算した乗船日</a:t>
              </a:r>
            </a:p>
          </xdr:txBody>
        </xdr:sp>
        <xdr:sp macro="" textlink="">
          <xdr:nvSpPr>
            <xdr:cNvPr id="1053" name="Rectangle 29">
              <a:extLst>
                <a:ext uri="{FF2B5EF4-FFF2-40B4-BE49-F238E27FC236}">
                  <a16:creationId xmlns:a16="http://schemas.microsoft.com/office/drawing/2014/main" id="{F150A85B-1E48-5BB2-5C86-70E767EEE79F}"/>
                </a:ext>
              </a:extLst>
            </xdr:cNvPr>
            <xdr:cNvSpPr>
              <a:spLocks noChangeArrowheads="1"/>
            </xdr:cNvSpPr>
          </xdr:nvSpPr>
          <xdr:spPr bwMode="auto">
            <a:xfrm>
              <a:off x="1844" y="1157"/>
              <a:ext cx="180"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数を括弧して付記すること。</a:t>
              </a:r>
            </a:p>
          </xdr:txBody>
        </xdr:sp>
        <xdr:sp macro="" textlink="">
          <xdr:nvSpPr>
            <xdr:cNvPr id="1054" name="Rectangle 30">
              <a:extLst>
                <a:ext uri="{FF2B5EF4-FFF2-40B4-BE49-F238E27FC236}">
                  <a16:creationId xmlns:a16="http://schemas.microsoft.com/office/drawing/2014/main" id="{78EFE101-B5BB-D8DE-0D39-FF7FDCC18D79}"/>
                </a:ext>
              </a:extLst>
            </xdr:cNvPr>
            <xdr:cNvSpPr>
              <a:spLocks noChangeArrowheads="1"/>
            </xdr:cNvSpPr>
          </xdr:nvSpPr>
          <xdr:spPr bwMode="auto">
            <a:xfrm>
              <a:off x="1844" y="1074"/>
              <a:ext cx="665"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「乗船日数」欄には、雇入期間等から、病気療・その他の自己都合による休暇（通常の乗船履歴勤務体制に</a:t>
              </a:r>
            </a:p>
          </xdr:txBody>
        </xdr:sp>
        <xdr:sp macro="" textlink="">
          <xdr:nvSpPr>
            <xdr:cNvPr id="1055" name="Rectangle 31">
              <a:extLst>
                <a:ext uri="{FF2B5EF4-FFF2-40B4-BE49-F238E27FC236}">
                  <a16:creationId xmlns:a16="http://schemas.microsoft.com/office/drawing/2014/main" id="{0CA49723-DA50-E792-F1F9-F37195DFFE98}"/>
                </a:ext>
              </a:extLst>
            </xdr:cNvPr>
            <xdr:cNvSpPr>
              <a:spLocks noChangeArrowheads="1"/>
            </xdr:cNvSpPr>
          </xdr:nvSpPr>
          <xdr:spPr bwMode="auto">
            <a:xfrm>
              <a:off x="1844" y="1090"/>
              <a:ext cx="652"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おいて・閧ｳれている休暇を除く。）により乗船勤務体制から完全に離脱した日を除外した日数を記入す</a:t>
              </a:r>
            </a:p>
          </xdr:txBody>
        </xdr:sp>
        <xdr:sp macro="" textlink="">
          <xdr:nvSpPr>
            <xdr:cNvPr id="1056" name="Rectangle 32">
              <a:extLst>
                <a:ext uri="{FF2B5EF4-FFF2-40B4-BE49-F238E27FC236}">
                  <a16:creationId xmlns:a16="http://schemas.microsoft.com/office/drawing/2014/main" id="{A8A8DBB6-DEEA-5D78-E212-53DC39CD3ED4}"/>
                </a:ext>
              </a:extLst>
            </xdr:cNvPr>
            <xdr:cNvSpPr>
              <a:spLocks noChangeArrowheads="1"/>
            </xdr:cNvSpPr>
          </xdr:nvSpPr>
          <xdr:spPr bwMode="auto">
            <a:xfrm>
              <a:off x="1844" y="1106"/>
              <a:ext cx="50"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ること。</a:t>
              </a:r>
            </a:p>
          </xdr:txBody>
        </xdr:sp>
        <xdr:sp macro="" textlink="">
          <xdr:nvSpPr>
            <xdr:cNvPr id="1057" name="Rectangle 33">
              <a:extLst>
                <a:ext uri="{FF2B5EF4-FFF2-40B4-BE49-F238E27FC236}">
                  <a16:creationId xmlns:a16="http://schemas.microsoft.com/office/drawing/2014/main" id="{16E8999E-E547-FE60-A6E2-A90935B0B72D}"/>
                </a:ext>
              </a:extLst>
            </xdr:cNvPr>
            <xdr:cNvSpPr>
              <a:spLocks noChangeArrowheads="1"/>
            </xdr:cNvSpPr>
          </xdr:nvSpPr>
          <xdr:spPr bwMode="auto">
            <a:xfrm>
              <a:off x="1809" y="751"/>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58" name="Rectangle 34">
              <a:extLst>
                <a:ext uri="{FF2B5EF4-FFF2-40B4-BE49-F238E27FC236}">
                  <a16:creationId xmlns:a16="http://schemas.microsoft.com/office/drawing/2014/main" id="{40900EE5-AFB8-9F0A-91D2-E2C052E7DEB4}"/>
                </a:ext>
              </a:extLst>
            </xdr:cNvPr>
            <xdr:cNvSpPr>
              <a:spLocks noChangeArrowheads="1"/>
            </xdr:cNvSpPr>
          </xdr:nvSpPr>
          <xdr:spPr bwMode="auto">
            <a:xfrm>
              <a:off x="1915" y="751"/>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59" name="Rectangle 35">
              <a:extLst>
                <a:ext uri="{FF2B5EF4-FFF2-40B4-BE49-F238E27FC236}">
                  <a16:creationId xmlns:a16="http://schemas.microsoft.com/office/drawing/2014/main" id="{103A2909-4F6D-6078-C42D-47629D21A44F}"/>
                </a:ext>
              </a:extLst>
            </xdr:cNvPr>
            <xdr:cNvSpPr>
              <a:spLocks noChangeArrowheads="1"/>
            </xdr:cNvSpPr>
          </xdr:nvSpPr>
          <xdr:spPr bwMode="auto">
            <a:xfrm>
              <a:off x="2003" y="751"/>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60" name="Rectangle 36">
              <a:extLst>
                <a:ext uri="{FF2B5EF4-FFF2-40B4-BE49-F238E27FC236}">
                  <a16:creationId xmlns:a16="http://schemas.microsoft.com/office/drawing/2014/main" id="{EE1F833E-F059-720B-592A-8BE134D2A668}"/>
                </a:ext>
              </a:extLst>
            </xdr:cNvPr>
            <xdr:cNvSpPr>
              <a:spLocks noChangeArrowheads="1"/>
            </xdr:cNvSpPr>
          </xdr:nvSpPr>
          <xdr:spPr bwMode="auto">
            <a:xfrm>
              <a:off x="2074" y="751"/>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61" name="Rectangle 37">
              <a:extLst>
                <a:ext uri="{FF2B5EF4-FFF2-40B4-BE49-F238E27FC236}">
                  <a16:creationId xmlns:a16="http://schemas.microsoft.com/office/drawing/2014/main" id="{2B961D2E-43EA-F556-FD24-0D76BCE31227}"/>
                </a:ext>
              </a:extLst>
            </xdr:cNvPr>
            <xdr:cNvSpPr>
              <a:spLocks noChangeArrowheads="1"/>
            </xdr:cNvSpPr>
          </xdr:nvSpPr>
          <xdr:spPr bwMode="auto">
            <a:xfrm>
              <a:off x="2145" y="751"/>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62" name="Rectangle 38">
              <a:extLst>
                <a:ext uri="{FF2B5EF4-FFF2-40B4-BE49-F238E27FC236}">
                  <a16:creationId xmlns:a16="http://schemas.microsoft.com/office/drawing/2014/main" id="{BEF19B63-FE95-FB35-5E29-63A1AEDDDAB3}"/>
                </a:ext>
              </a:extLst>
            </xdr:cNvPr>
            <xdr:cNvSpPr>
              <a:spLocks noChangeArrowheads="1"/>
            </xdr:cNvSpPr>
          </xdr:nvSpPr>
          <xdr:spPr bwMode="auto">
            <a:xfrm>
              <a:off x="2215" y="751"/>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63" name="Rectangle 39">
              <a:extLst>
                <a:ext uri="{FF2B5EF4-FFF2-40B4-BE49-F238E27FC236}">
                  <a16:creationId xmlns:a16="http://schemas.microsoft.com/office/drawing/2014/main" id="{CA74107E-531A-8D94-1629-10F764BB5FE6}"/>
                </a:ext>
              </a:extLst>
            </xdr:cNvPr>
            <xdr:cNvSpPr>
              <a:spLocks noChangeArrowheads="1"/>
            </xdr:cNvSpPr>
          </xdr:nvSpPr>
          <xdr:spPr bwMode="auto">
            <a:xfrm>
              <a:off x="2286" y="751"/>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64" name="Rectangle 40">
              <a:extLst>
                <a:ext uri="{FF2B5EF4-FFF2-40B4-BE49-F238E27FC236}">
                  <a16:creationId xmlns:a16="http://schemas.microsoft.com/office/drawing/2014/main" id="{5D368407-D03A-EB1B-06C4-4DD043BBD8BF}"/>
                </a:ext>
              </a:extLst>
            </xdr:cNvPr>
            <xdr:cNvSpPr>
              <a:spLocks noChangeArrowheads="1"/>
            </xdr:cNvSpPr>
          </xdr:nvSpPr>
          <xdr:spPr bwMode="auto">
            <a:xfrm>
              <a:off x="2375" y="751"/>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65" name="Rectangle 41">
              <a:extLst>
                <a:ext uri="{FF2B5EF4-FFF2-40B4-BE49-F238E27FC236}">
                  <a16:creationId xmlns:a16="http://schemas.microsoft.com/office/drawing/2014/main" id="{1683D8CF-1829-195E-A708-5BF6EB461501}"/>
                </a:ext>
              </a:extLst>
            </xdr:cNvPr>
            <xdr:cNvSpPr>
              <a:spLocks noChangeArrowheads="1"/>
            </xdr:cNvSpPr>
          </xdr:nvSpPr>
          <xdr:spPr bwMode="auto">
            <a:xfrm>
              <a:off x="1856" y="445"/>
              <a:ext cx="15"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名</a:t>
              </a:r>
            </a:p>
          </xdr:txBody>
        </xdr:sp>
        <xdr:sp macro="" textlink="">
          <xdr:nvSpPr>
            <xdr:cNvPr id="1066" name="Rectangle 42">
              <a:extLst>
                <a:ext uri="{FF2B5EF4-FFF2-40B4-BE49-F238E27FC236}">
                  <a16:creationId xmlns:a16="http://schemas.microsoft.com/office/drawing/2014/main" id="{B5AF34D3-7B35-5BC4-F179-FDB9077359FB}"/>
                </a:ext>
              </a:extLst>
            </xdr:cNvPr>
            <xdr:cNvSpPr>
              <a:spLocks noChangeArrowheads="1"/>
            </xdr:cNvSpPr>
          </xdr:nvSpPr>
          <xdr:spPr bwMode="auto">
            <a:xfrm>
              <a:off x="1918" y="445"/>
              <a:ext cx="15"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称</a:t>
              </a:r>
            </a:p>
          </xdr:txBody>
        </xdr:sp>
        <xdr:sp macro="" textlink="">
          <xdr:nvSpPr>
            <xdr:cNvPr id="1067" name="Rectangle 43">
              <a:extLst>
                <a:ext uri="{FF2B5EF4-FFF2-40B4-BE49-F238E27FC236}">
                  <a16:creationId xmlns:a16="http://schemas.microsoft.com/office/drawing/2014/main" id="{A5C28C4D-3F0F-CAAA-17D7-7C536DCD1A8F}"/>
                </a:ext>
              </a:extLst>
            </xdr:cNvPr>
            <xdr:cNvSpPr>
              <a:spLocks noChangeArrowheads="1"/>
            </xdr:cNvSpPr>
          </xdr:nvSpPr>
          <xdr:spPr bwMode="auto">
            <a:xfrm>
              <a:off x="1856" y="461"/>
              <a:ext cx="15"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所</a:t>
              </a:r>
            </a:p>
          </xdr:txBody>
        </xdr:sp>
        <xdr:sp macro="" textlink="">
          <xdr:nvSpPr>
            <xdr:cNvPr id="1068" name="Rectangle 44">
              <a:extLst>
                <a:ext uri="{FF2B5EF4-FFF2-40B4-BE49-F238E27FC236}">
                  <a16:creationId xmlns:a16="http://schemas.microsoft.com/office/drawing/2014/main" id="{20A07B44-DCD5-5CC9-0000-97820C33FE66}"/>
                </a:ext>
              </a:extLst>
            </xdr:cNvPr>
            <xdr:cNvSpPr>
              <a:spLocks noChangeArrowheads="1"/>
            </xdr:cNvSpPr>
          </xdr:nvSpPr>
          <xdr:spPr bwMode="auto">
            <a:xfrm>
              <a:off x="1888" y="461"/>
              <a:ext cx="15"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在</a:t>
              </a:r>
            </a:p>
          </xdr:txBody>
        </xdr:sp>
        <xdr:sp macro="" textlink="">
          <xdr:nvSpPr>
            <xdr:cNvPr id="1069" name="Rectangle 45">
              <a:extLst>
                <a:ext uri="{FF2B5EF4-FFF2-40B4-BE49-F238E27FC236}">
                  <a16:creationId xmlns:a16="http://schemas.microsoft.com/office/drawing/2014/main" id="{9F0F72AB-4773-2115-1AE6-E2B3BEF1F3FC}"/>
                </a:ext>
              </a:extLst>
            </xdr:cNvPr>
            <xdr:cNvSpPr>
              <a:spLocks noChangeArrowheads="1"/>
            </xdr:cNvSpPr>
          </xdr:nvSpPr>
          <xdr:spPr bwMode="auto">
            <a:xfrm>
              <a:off x="1918" y="461"/>
              <a:ext cx="15"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地</a:t>
              </a:r>
            </a:p>
          </xdr:txBody>
        </xdr:sp>
        <xdr:sp macro="" textlink="">
          <xdr:nvSpPr>
            <xdr:cNvPr id="1070" name="Rectangle 46">
              <a:extLst>
                <a:ext uri="{FF2B5EF4-FFF2-40B4-BE49-F238E27FC236}">
                  <a16:creationId xmlns:a16="http://schemas.microsoft.com/office/drawing/2014/main" id="{D1A7C382-10A2-58F1-22D8-37F62854AF3E}"/>
                </a:ext>
              </a:extLst>
            </xdr:cNvPr>
            <xdr:cNvSpPr>
              <a:spLocks noChangeArrowheads="1"/>
            </xdr:cNvSpPr>
          </xdr:nvSpPr>
          <xdr:spPr bwMode="auto">
            <a:xfrm>
              <a:off x="1856" y="479"/>
              <a:ext cx="15"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電</a:t>
              </a:r>
            </a:p>
          </xdr:txBody>
        </xdr:sp>
        <xdr:sp macro="" textlink="">
          <xdr:nvSpPr>
            <xdr:cNvPr id="1071" name="Rectangle 47">
              <a:extLst>
                <a:ext uri="{FF2B5EF4-FFF2-40B4-BE49-F238E27FC236}">
                  <a16:creationId xmlns:a16="http://schemas.microsoft.com/office/drawing/2014/main" id="{B9B81363-BC0C-C26B-CCA6-C06AE68C476E}"/>
                </a:ext>
              </a:extLst>
            </xdr:cNvPr>
            <xdr:cNvSpPr>
              <a:spLocks noChangeArrowheads="1"/>
            </xdr:cNvSpPr>
          </xdr:nvSpPr>
          <xdr:spPr bwMode="auto">
            <a:xfrm>
              <a:off x="1876" y="479"/>
              <a:ext cx="15"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話</a:t>
              </a:r>
            </a:p>
          </xdr:txBody>
        </xdr:sp>
        <xdr:sp macro="" textlink="">
          <xdr:nvSpPr>
            <xdr:cNvPr id="1072" name="Rectangle 48">
              <a:extLst>
                <a:ext uri="{FF2B5EF4-FFF2-40B4-BE49-F238E27FC236}">
                  <a16:creationId xmlns:a16="http://schemas.microsoft.com/office/drawing/2014/main" id="{4D3E99F1-A78B-97D9-435F-B44B7021EEDA}"/>
                </a:ext>
              </a:extLst>
            </xdr:cNvPr>
            <xdr:cNvSpPr>
              <a:spLocks noChangeArrowheads="1"/>
            </xdr:cNvSpPr>
          </xdr:nvSpPr>
          <xdr:spPr bwMode="auto">
            <a:xfrm>
              <a:off x="1898" y="479"/>
              <a:ext cx="15"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番</a:t>
              </a:r>
            </a:p>
          </xdr:txBody>
        </xdr:sp>
        <xdr:sp macro="" textlink="">
          <xdr:nvSpPr>
            <xdr:cNvPr id="1073" name="Rectangle 49">
              <a:extLst>
                <a:ext uri="{FF2B5EF4-FFF2-40B4-BE49-F238E27FC236}">
                  <a16:creationId xmlns:a16="http://schemas.microsoft.com/office/drawing/2014/main" id="{098BE594-A1DE-DE90-7619-403A09F93023}"/>
                </a:ext>
              </a:extLst>
            </xdr:cNvPr>
            <xdr:cNvSpPr>
              <a:spLocks noChangeArrowheads="1"/>
            </xdr:cNvSpPr>
          </xdr:nvSpPr>
          <xdr:spPr bwMode="auto">
            <a:xfrm>
              <a:off x="1918" y="479"/>
              <a:ext cx="15"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号</a:t>
              </a:r>
            </a:p>
          </xdr:txBody>
        </xdr:sp>
        <xdr:sp macro="" textlink="">
          <xdr:nvSpPr>
            <xdr:cNvPr id="1074" name="Rectangle 50">
              <a:extLst>
                <a:ext uri="{FF2B5EF4-FFF2-40B4-BE49-F238E27FC236}">
                  <a16:creationId xmlns:a16="http://schemas.microsoft.com/office/drawing/2014/main" id="{5D7AFF75-BBA5-11B9-F22A-F83642524419}"/>
                </a:ext>
              </a:extLst>
            </xdr:cNvPr>
            <xdr:cNvSpPr>
              <a:spLocks noChangeArrowheads="1"/>
            </xdr:cNvSpPr>
          </xdr:nvSpPr>
          <xdr:spPr bwMode="auto">
            <a:xfrm>
              <a:off x="1851" y="495"/>
              <a:ext cx="8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代 ・者 の 氏</a:t>
              </a:r>
            </a:p>
          </xdr:txBody>
        </xdr:sp>
        <xdr:sp macro="" textlink="">
          <xdr:nvSpPr>
            <xdr:cNvPr id="1075" name="Rectangle 51">
              <a:extLst>
                <a:ext uri="{FF2B5EF4-FFF2-40B4-BE49-F238E27FC236}">
                  <a16:creationId xmlns:a16="http://schemas.microsoft.com/office/drawing/2014/main" id="{9E3C0F19-7B57-8D26-F3AA-EB415C02F70B}"/>
                </a:ext>
              </a:extLst>
            </xdr:cNvPr>
            <xdr:cNvSpPr>
              <a:spLocks noChangeArrowheads="1"/>
            </xdr:cNvSpPr>
          </xdr:nvSpPr>
          <xdr:spPr bwMode="auto">
            <a:xfrm>
              <a:off x="1809" y="956"/>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76" name="Rectangle 52">
              <a:extLst>
                <a:ext uri="{FF2B5EF4-FFF2-40B4-BE49-F238E27FC236}">
                  <a16:creationId xmlns:a16="http://schemas.microsoft.com/office/drawing/2014/main" id="{6F41B4E4-8D1E-0B7B-3AC8-2B815F205875}"/>
                </a:ext>
              </a:extLst>
            </xdr:cNvPr>
            <xdr:cNvSpPr>
              <a:spLocks noChangeArrowheads="1"/>
            </xdr:cNvSpPr>
          </xdr:nvSpPr>
          <xdr:spPr bwMode="auto">
            <a:xfrm>
              <a:off x="1915" y="956"/>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77" name="Rectangle 53">
              <a:extLst>
                <a:ext uri="{FF2B5EF4-FFF2-40B4-BE49-F238E27FC236}">
                  <a16:creationId xmlns:a16="http://schemas.microsoft.com/office/drawing/2014/main" id="{9F63F607-3E85-C318-A78E-D856259D19FB}"/>
                </a:ext>
              </a:extLst>
            </xdr:cNvPr>
            <xdr:cNvSpPr>
              <a:spLocks noChangeArrowheads="1"/>
            </xdr:cNvSpPr>
          </xdr:nvSpPr>
          <xdr:spPr bwMode="auto">
            <a:xfrm>
              <a:off x="1809" y="972"/>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78" name="Rectangle 54">
              <a:extLst>
                <a:ext uri="{FF2B5EF4-FFF2-40B4-BE49-F238E27FC236}">
                  <a16:creationId xmlns:a16="http://schemas.microsoft.com/office/drawing/2014/main" id="{614CC970-B011-EEBE-2268-B49D157ED097}"/>
                </a:ext>
              </a:extLst>
            </xdr:cNvPr>
            <xdr:cNvSpPr>
              <a:spLocks noChangeArrowheads="1"/>
            </xdr:cNvSpPr>
          </xdr:nvSpPr>
          <xdr:spPr bwMode="auto">
            <a:xfrm>
              <a:off x="1915" y="972"/>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79" name="Rectangle 55">
              <a:extLst>
                <a:ext uri="{FF2B5EF4-FFF2-40B4-BE49-F238E27FC236}">
                  <a16:creationId xmlns:a16="http://schemas.microsoft.com/office/drawing/2014/main" id="{D7290A27-8290-EBE8-9D5F-A61FC9E202DA}"/>
                </a:ext>
              </a:extLst>
            </xdr:cNvPr>
            <xdr:cNvSpPr>
              <a:spLocks noChangeArrowheads="1"/>
            </xdr:cNvSpPr>
          </xdr:nvSpPr>
          <xdr:spPr bwMode="auto">
            <a:xfrm>
              <a:off x="2003" y="972"/>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80" name="Rectangle 56">
              <a:extLst>
                <a:ext uri="{FF2B5EF4-FFF2-40B4-BE49-F238E27FC236}">
                  <a16:creationId xmlns:a16="http://schemas.microsoft.com/office/drawing/2014/main" id="{A1550A21-530A-6EC7-02C5-EC41C35602CF}"/>
                </a:ext>
              </a:extLst>
            </xdr:cNvPr>
            <xdr:cNvSpPr>
              <a:spLocks noChangeArrowheads="1"/>
            </xdr:cNvSpPr>
          </xdr:nvSpPr>
          <xdr:spPr bwMode="auto">
            <a:xfrm>
              <a:off x="2074" y="972"/>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81" name="Rectangle 57">
              <a:extLst>
                <a:ext uri="{FF2B5EF4-FFF2-40B4-BE49-F238E27FC236}">
                  <a16:creationId xmlns:a16="http://schemas.microsoft.com/office/drawing/2014/main" id="{ADE71B80-2AA3-5B29-EAAB-71FF0F213CD6}"/>
                </a:ext>
              </a:extLst>
            </xdr:cNvPr>
            <xdr:cNvSpPr>
              <a:spLocks noChangeArrowheads="1"/>
            </xdr:cNvSpPr>
          </xdr:nvSpPr>
          <xdr:spPr bwMode="auto">
            <a:xfrm>
              <a:off x="2145" y="972"/>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82" name="Rectangle 58">
              <a:extLst>
                <a:ext uri="{FF2B5EF4-FFF2-40B4-BE49-F238E27FC236}">
                  <a16:creationId xmlns:a16="http://schemas.microsoft.com/office/drawing/2014/main" id="{7BBF428D-476B-50AA-D72F-E056E6FEFF54}"/>
                </a:ext>
              </a:extLst>
            </xdr:cNvPr>
            <xdr:cNvSpPr>
              <a:spLocks noChangeArrowheads="1"/>
            </xdr:cNvSpPr>
          </xdr:nvSpPr>
          <xdr:spPr bwMode="auto">
            <a:xfrm>
              <a:off x="2215" y="972"/>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83" name="Rectangle 59">
              <a:extLst>
                <a:ext uri="{FF2B5EF4-FFF2-40B4-BE49-F238E27FC236}">
                  <a16:creationId xmlns:a16="http://schemas.microsoft.com/office/drawing/2014/main" id="{3CC17D24-CB19-408C-7E6C-F64A8F22AFA7}"/>
                </a:ext>
              </a:extLst>
            </xdr:cNvPr>
            <xdr:cNvSpPr>
              <a:spLocks noChangeArrowheads="1"/>
            </xdr:cNvSpPr>
          </xdr:nvSpPr>
          <xdr:spPr bwMode="auto">
            <a:xfrm>
              <a:off x="2314" y="972"/>
              <a:ext cx="30"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合計</a:t>
              </a:r>
            </a:p>
          </xdr:txBody>
        </xdr:sp>
        <xdr:sp macro="" textlink="">
          <xdr:nvSpPr>
            <xdr:cNvPr id="1084" name="Rectangle 60">
              <a:extLst>
                <a:ext uri="{FF2B5EF4-FFF2-40B4-BE49-F238E27FC236}">
                  <a16:creationId xmlns:a16="http://schemas.microsoft.com/office/drawing/2014/main" id="{0EDEFFC6-6431-B3CC-3D6E-1D10CECAC0FD}"/>
                </a:ext>
              </a:extLst>
            </xdr:cNvPr>
            <xdr:cNvSpPr>
              <a:spLocks noChangeArrowheads="1"/>
            </xdr:cNvSpPr>
          </xdr:nvSpPr>
          <xdr:spPr bwMode="auto">
            <a:xfrm>
              <a:off x="2376" y="972"/>
              <a:ext cx="88"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3年1月28日</a:t>
              </a:r>
            </a:p>
          </xdr:txBody>
        </xdr:sp>
        <xdr:sp macro="" textlink="">
          <xdr:nvSpPr>
            <xdr:cNvPr id="1085" name="Rectangle 61">
              <a:extLst>
                <a:ext uri="{FF2B5EF4-FFF2-40B4-BE49-F238E27FC236}">
                  <a16:creationId xmlns:a16="http://schemas.microsoft.com/office/drawing/2014/main" id="{C9812D8C-FD2A-45BC-44B1-C74D65CCFCFB}"/>
                </a:ext>
              </a:extLst>
            </xdr:cNvPr>
            <xdr:cNvSpPr>
              <a:spLocks noChangeArrowheads="1"/>
            </xdr:cNvSpPr>
          </xdr:nvSpPr>
          <xdr:spPr bwMode="auto">
            <a:xfrm>
              <a:off x="1809" y="938"/>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86" name="Rectangle 62">
              <a:extLst>
                <a:ext uri="{FF2B5EF4-FFF2-40B4-BE49-F238E27FC236}">
                  <a16:creationId xmlns:a16="http://schemas.microsoft.com/office/drawing/2014/main" id="{863F80A1-DFC9-6BCE-5FBD-556A0A571CB8}"/>
                </a:ext>
              </a:extLst>
            </xdr:cNvPr>
            <xdr:cNvSpPr>
              <a:spLocks noChangeArrowheads="1"/>
            </xdr:cNvSpPr>
          </xdr:nvSpPr>
          <xdr:spPr bwMode="auto">
            <a:xfrm>
              <a:off x="1915" y="938"/>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87" name="Rectangle 63">
              <a:extLst>
                <a:ext uri="{FF2B5EF4-FFF2-40B4-BE49-F238E27FC236}">
                  <a16:creationId xmlns:a16="http://schemas.microsoft.com/office/drawing/2014/main" id="{47499CD8-96A4-F876-F7F2-316189168479}"/>
                </a:ext>
              </a:extLst>
            </xdr:cNvPr>
            <xdr:cNvSpPr>
              <a:spLocks noChangeArrowheads="1"/>
            </xdr:cNvSpPr>
          </xdr:nvSpPr>
          <xdr:spPr bwMode="auto">
            <a:xfrm>
              <a:off x="2003" y="938"/>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88" name="Rectangle 64">
              <a:extLst>
                <a:ext uri="{FF2B5EF4-FFF2-40B4-BE49-F238E27FC236}">
                  <a16:creationId xmlns:a16="http://schemas.microsoft.com/office/drawing/2014/main" id="{35B05173-9EF5-8B6D-978E-084B8AEFAC99}"/>
                </a:ext>
              </a:extLst>
            </xdr:cNvPr>
            <xdr:cNvSpPr>
              <a:spLocks noChangeArrowheads="1"/>
            </xdr:cNvSpPr>
          </xdr:nvSpPr>
          <xdr:spPr bwMode="auto">
            <a:xfrm>
              <a:off x="2074" y="938"/>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89" name="Rectangle 65">
              <a:extLst>
                <a:ext uri="{FF2B5EF4-FFF2-40B4-BE49-F238E27FC236}">
                  <a16:creationId xmlns:a16="http://schemas.microsoft.com/office/drawing/2014/main" id="{CAFAF084-8BF2-8ED0-2D8B-BDFA754431DC}"/>
                </a:ext>
              </a:extLst>
            </xdr:cNvPr>
            <xdr:cNvSpPr>
              <a:spLocks noChangeArrowheads="1"/>
            </xdr:cNvSpPr>
          </xdr:nvSpPr>
          <xdr:spPr bwMode="auto">
            <a:xfrm>
              <a:off x="2145" y="938"/>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90" name="Rectangle 66">
              <a:extLst>
                <a:ext uri="{FF2B5EF4-FFF2-40B4-BE49-F238E27FC236}">
                  <a16:creationId xmlns:a16="http://schemas.microsoft.com/office/drawing/2014/main" id="{92FD21C4-D55F-00AA-A7F0-A9D9C11B35A4}"/>
                </a:ext>
              </a:extLst>
            </xdr:cNvPr>
            <xdr:cNvSpPr>
              <a:spLocks noChangeArrowheads="1"/>
            </xdr:cNvSpPr>
          </xdr:nvSpPr>
          <xdr:spPr bwMode="auto">
            <a:xfrm>
              <a:off x="2215" y="938"/>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91" name="Rectangle 67">
              <a:extLst>
                <a:ext uri="{FF2B5EF4-FFF2-40B4-BE49-F238E27FC236}">
                  <a16:creationId xmlns:a16="http://schemas.microsoft.com/office/drawing/2014/main" id="{2A1188F4-5856-29DE-8925-EB1474C6A9F1}"/>
                </a:ext>
              </a:extLst>
            </xdr:cNvPr>
            <xdr:cNvSpPr>
              <a:spLocks noChangeArrowheads="1"/>
            </xdr:cNvSpPr>
          </xdr:nvSpPr>
          <xdr:spPr bwMode="auto">
            <a:xfrm>
              <a:off x="2286" y="938"/>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92" name="Rectangle 68">
              <a:extLst>
                <a:ext uri="{FF2B5EF4-FFF2-40B4-BE49-F238E27FC236}">
                  <a16:creationId xmlns:a16="http://schemas.microsoft.com/office/drawing/2014/main" id="{456DB075-97AA-4A2C-FAD1-456A2387C241}"/>
                </a:ext>
              </a:extLst>
            </xdr:cNvPr>
            <xdr:cNvSpPr>
              <a:spLocks noChangeArrowheads="1"/>
            </xdr:cNvSpPr>
          </xdr:nvSpPr>
          <xdr:spPr bwMode="auto">
            <a:xfrm>
              <a:off x="2375" y="938"/>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93" name="Rectangle 69">
              <a:extLst>
                <a:ext uri="{FF2B5EF4-FFF2-40B4-BE49-F238E27FC236}">
                  <a16:creationId xmlns:a16="http://schemas.microsoft.com/office/drawing/2014/main" id="{AF5BCBC0-0D4A-E48F-8DDD-0D458A358417}"/>
                </a:ext>
              </a:extLst>
            </xdr:cNvPr>
            <xdr:cNvSpPr>
              <a:spLocks noChangeArrowheads="1"/>
            </xdr:cNvSpPr>
          </xdr:nvSpPr>
          <xdr:spPr bwMode="auto">
            <a:xfrm>
              <a:off x="2003" y="956"/>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94" name="Rectangle 70">
              <a:extLst>
                <a:ext uri="{FF2B5EF4-FFF2-40B4-BE49-F238E27FC236}">
                  <a16:creationId xmlns:a16="http://schemas.microsoft.com/office/drawing/2014/main" id="{4005D0F1-6FE4-604C-6028-BA5ACEA80646}"/>
                </a:ext>
              </a:extLst>
            </xdr:cNvPr>
            <xdr:cNvSpPr>
              <a:spLocks noChangeArrowheads="1"/>
            </xdr:cNvSpPr>
          </xdr:nvSpPr>
          <xdr:spPr bwMode="auto">
            <a:xfrm>
              <a:off x="2074" y="956"/>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95" name="Rectangle 71">
              <a:extLst>
                <a:ext uri="{FF2B5EF4-FFF2-40B4-BE49-F238E27FC236}">
                  <a16:creationId xmlns:a16="http://schemas.microsoft.com/office/drawing/2014/main" id="{3E55854F-C429-EAFA-AEE9-0DF0976D64FE}"/>
                </a:ext>
              </a:extLst>
            </xdr:cNvPr>
            <xdr:cNvSpPr>
              <a:spLocks noChangeArrowheads="1"/>
            </xdr:cNvSpPr>
          </xdr:nvSpPr>
          <xdr:spPr bwMode="auto">
            <a:xfrm>
              <a:off x="2145" y="956"/>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96" name="Rectangle 72">
              <a:extLst>
                <a:ext uri="{FF2B5EF4-FFF2-40B4-BE49-F238E27FC236}">
                  <a16:creationId xmlns:a16="http://schemas.microsoft.com/office/drawing/2014/main" id="{24AF52FD-D569-DA47-DCB7-668034E2CBB0}"/>
                </a:ext>
              </a:extLst>
            </xdr:cNvPr>
            <xdr:cNvSpPr>
              <a:spLocks noChangeArrowheads="1"/>
            </xdr:cNvSpPr>
          </xdr:nvSpPr>
          <xdr:spPr bwMode="auto">
            <a:xfrm>
              <a:off x="2215" y="956"/>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97" name="Rectangle 73">
              <a:extLst>
                <a:ext uri="{FF2B5EF4-FFF2-40B4-BE49-F238E27FC236}">
                  <a16:creationId xmlns:a16="http://schemas.microsoft.com/office/drawing/2014/main" id="{876A7A1A-3398-0DE0-D97D-8CE565D08AF8}"/>
                </a:ext>
              </a:extLst>
            </xdr:cNvPr>
            <xdr:cNvSpPr>
              <a:spLocks noChangeArrowheads="1"/>
            </xdr:cNvSpPr>
          </xdr:nvSpPr>
          <xdr:spPr bwMode="auto">
            <a:xfrm>
              <a:off x="2286" y="956"/>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98" name="Rectangle 74">
              <a:extLst>
                <a:ext uri="{FF2B5EF4-FFF2-40B4-BE49-F238E27FC236}">
                  <a16:creationId xmlns:a16="http://schemas.microsoft.com/office/drawing/2014/main" id="{79B924F4-94AB-BC4B-1164-BFF5AFC4505E}"/>
                </a:ext>
              </a:extLst>
            </xdr:cNvPr>
            <xdr:cNvSpPr>
              <a:spLocks noChangeArrowheads="1"/>
            </xdr:cNvSpPr>
          </xdr:nvSpPr>
          <xdr:spPr bwMode="auto">
            <a:xfrm>
              <a:off x="2375" y="956"/>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99" name="Rectangle 75">
              <a:extLst>
                <a:ext uri="{FF2B5EF4-FFF2-40B4-BE49-F238E27FC236}">
                  <a16:creationId xmlns:a16="http://schemas.microsoft.com/office/drawing/2014/main" id="{C970A0C3-CBCC-45E3-15DE-DFBAEE64A356}"/>
                </a:ext>
              </a:extLst>
            </xdr:cNvPr>
            <xdr:cNvSpPr>
              <a:spLocks noChangeArrowheads="1"/>
            </xdr:cNvSpPr>
          </xdr:nvSpPr>
          <xdr:spPr bwMode="auto">
            <a:xfrm>
              <a:off x="1844" y="1024"/>
              <a:ext cx="663"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雇入日が海技免状の満了日から5年前の日（有効期間の起算日）以前の場合には、「雇入日等」の欄には、</a:t>
              </a:r>
            </a:p>
          </xdr:txBody>
        </xdr:sp>
        <xdr:sp macro="" textlink="">
          <xdr:nvSpPr>
            <xdr:cNvPr id="1100" name="Rectangle 76">
              <a:extLst>
                <a:ext uri="{FF2B5EF4-FFF2-40B4-BE49-F238E27FC236}">
                  <a16:creationId xmlns:a16="http://schemas.microsoft.com/office/drawing/2014/main" id="{779D6CC6-6ECD-CA08-9143-5E9B8AABE797}"/>
                </a:ext>
              </a:extLst>
            </xdr:cNvPr>
            <xdr:cNvSpPr>
              <a:spLocks noChangeArrowheads="1"/>
            </xdr:cNvSpPr>
          </xdr:nvSpPr>
          <xdr:spPr bwMode="auto">
            <a:xfrm>
              <a:off x="1844" y="1039"/>
              <a:ext cx="342"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当該5年前の日（有効期間の起算日）を記入すること。</a:t>
              </a:r>
            </a:p>
          </xdr:txBody>
        </xdr:sp>
        <xdr:sp macro="" textlink="">
          <xdr:nvSpPr>
            <xdr:cNvPr id="1101" name="Rectangle 77">
              <a:extLst>
                <a:ext uri="{FF2B5EF4-FFF2-40B4-BE49-F238E27FC236}">
                  <a16:creationId xmlns:a16="http://schemas.microsoft.com/office/drawing/2014/main" id="{26E0AD0E-040F-53FD-1EC9-1BD94E74F7C9}"/>
                </a:ext>
              </a:extLst>
            </xdr:cNvPr>
            <xdr:cNvSpPr>
              <a:spLocks noChangeArrowheads="1"/>
            </xdr:cNvSpPr>
          </xdr:nvSpPr>
          <xdr:spPr bwMode="auto">
            <a:xfrm>
              <a:off x="1844" y="1058"/>
              <a:ext cx="529"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証明日において現に雇入中の場合には、「雇止日等」欄には証明日を記入すること。</a:t>
              </a:r>
            </a:p>
          </xdr:txBody>
        </xdr:sp>
        <xdr:sp macro="" textlink="">
          <xdr:nvSpPr>
            <xdr:cNvPr id="1102" name="Rectangle 78">
              <a:extLst>
                <a:ext uri="{FF2B5EF4-FFF2-40B4-BE49-F238E27FC236}">
                  <a16:creationId xmlns:a16="http://schemas.microsoft.com/office/drawing/2014/main" id="{6A8C407A-B3C3-7B91-384D-0D7014B2A585}"/>
                </a:ext>
              </a:extLst>
            </xdr:cNvPr>
            <xdr:cNvSpPr>
              <a:spLocks noChangeArrowheads="1"/>
            </xdr:cNvSpPr>
          </xdr:nvSpPr>
          <xdr:spPr bwMode="auto">
            <a:xfrm>
              <a:off x="1861" y="119"/>
              <a:ext cx="548" cy="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200" b="0" i="0" u="none" strike="noStrike" baseline="0">
                  <a:solidFill>
                    <a:srgbClr val="000000"/>
                  </a:solidFill>
                  <a:latin typeface="BIZ UDPゴシック"/>
                  <a:ea typeface="BIZ UDPゴシック"/>
                </a:rPr>
                <a:t>海技士国家試験にかかる乗船履歴証明書（一括届出又は交代制勤務制船舶用）</a:t>
              </a:r>
            </a:p>
          </xdr:txBody>
        </xdr:sp>
        <xdr:sp macro="" textlink="">
          <xdr:nvSpPr>
            <xdr:cNvPr id="1103" name="Rectangle 79">
              <a:extLst>
                <a:ext uri="{FF2B5EF4-FFF2-40B4-BE49-F238E27FC236}">
                  <a16:creationId xmlns:a16="http://schemas.microsoft.com/office/drawing/2014/main" id="{6773FC03-D7A4-0CEA-25B4-983187F294B8}"/>
                </a:ext>
              </a:extLst>
            </xdr:cNvPr>
            <xdr:cNvSpPr>
              <a:spLocks noChangeArrowheads="1"/>
            </xdr:cNvSpPr>
          </xdr:nvSpPr>
          <xdr:spPr bwMode="auto">
            <a:xfrm>
              <a:off x="2320" y="265"/>
              <a:ext cx="133"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令和〇○年〇月〇日</a:t>
              </a:r>
            </a:p>
          </xdr:txBody>
        </xdr:sp>
        <xdr:sp macro="" textlink="">
          <xdr:nvSpPr>
            <xdr:cNvPr id="1104" name="Rectangle 80">
              <a:extLst>
                <a:ext uri="{FF2B5EF4-FFF2-40B4-BE49-F238E27FC236}">
                  <a16:creationId xmlns:a16="http://schemas.microsoft.com/office/drawing/2014/main" id="{447E08BD-61E3-702A-5D87-227114CDB755}"/>
                </a:ext>
              </a:extLst>
            </xdr:cNvPr>
            <xdr:cNvSpPr>
              <a:spLocks noChangeArrowheads="1"/>
            </xdr:cNvSpPr>
          </xdr:nvSpPr>
          <xdr:spPr bwMode="auto">
            <a:xfrm>
              <a:off x="1950" y="197"/>
              <a:ext cx="59"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水先太郎</a:t>
              </a:r>
            </a:p>
          </xdr:txBody>
        </xdr:sp>
        <xdr:sp macro="" textlink="">
          <xdr:nvSpPr>
            <xdr:cNvPr id="1105" name="Rectangle 81">
              <a:extLst>
                <a:ext uri="{FF2B5EF4-FFF2-40B4-BE49-F238E27FC236}">
                  <a16:creationId xmlns:a16="http://schemas.microsoft.com/office/drawing/2014/main" id="{156179DC-5805-173D-35C3-02171CA23683}"/>
                </a:ext>
              </a:extLst>
            </xdr:cNvPr>
            <xdr:cNvSpPr>
              <a:spLocks noChangeArrowheads="1"/>
            </xdr:cNvSpPr>
          </xdr:nvSpPr>
          <xdr:spPr bwMode="auto">
            <a:xfrm>
              <a:off x="1950" y="231"/>
              <a:ext cx="133"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昭和○○年〇月〇日</a:t>
              </a:r>
            </a:p>
          </xdr:txBody>
        </xdr:sp>
        <xdr:sp macro="" textlink="">
          <xdr:nvSpPr>
            <xdr:cNvPr id="1106" name="Rectangle 82">
              <a:extLst>
                <a:ext uri="{FF2B5EF4-FFF2-40B4-BE49-F238E27FC236}">
                  <a16:creationId xmlns:a16="http://schemas.microsoft.com/office/drawing/2014/main" id="{DF90617B-50D8-440C-A94E-CAF2C4DE1C6B}"/>
                </a:ext>
              </a:extLst>
            </xdr:cNvPr>
            <xdr:cNvSpPr>
              <a:spLocks noChangeArrowheads="1"/>
            </xdr:cNvSpPr>
          </xdr:nvSpPr>
          <xdr:spPr bwMode="auto">
            <a:xfrm>
              <a:off x="1950" y="265"/>
              <a:ext cx="4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東京都</a:t>
              </a:r>
            </a:p>
          </xdr:txBody>
        </xdr:sp>
        <xdr:sp macro="" textlink="">
          <xdr:nvSpPr>
            <xdr:cNvPr id="1107" name="Rectangle 83">
              <a:extLst>
                <a:ext uri="{FF2B5EF4-FFF2-40B4-BE49-F238E27FC236}">
                  <a16:creationId xmlns:a16="http://schemas.microsoft.com/office/drawing/2014/main" id="{0117BA3C-6E8C-8891-55BE-03EB3FFE98AA}"/>
                </a:ext>
              </a:extLst>
            </xdr:cNvPr>
            <xdr:cNvSpPr>
              <a:spLocks noChangeArrowheads="1"/>
            </xdr:cNvSpPr>
          </xdr:nvSpPr>
          <xdr:spPr bwMode="auto">
            <a:xfrm>
              <a:off x="2326" y="197"/>
              <a:ext cx="118"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〇級海技士（航海）</a:t>
              </a:r>
            </a:p>
          </xdr:txBody>
        </xdr:sp>
        <xdr:sp macro="" textlink="">
          <xdr:nvSpPr>
            <xdr:cNvPr id="1108" name="Rectangle 84">
              <a:extLst>
                <a:ext uri="{FF2B5EF4-FFF2-40B4-BE49-F238E27FC236}">
                  <a16:creationId xmlns:a16="http://schemas.microsoft.com/office/drawing/2014/main" id="{18109FCB-282C-5A8B-1EBB-E0B0147FDD07}"/>
                </a:ext>
              </a:extLst>
            </xdr:cNvPr>
            <xdr:cNvSpPr>
              <a:spLocks noChangeArrowheads="1"/>
            </xdr:cNvSpPr>
          </xdr:nvSpPr>
          <xdr:spPr bwMode="auto">
            <a:xfrm>
              <a:off x="2333" y="231"/>
              <a:ext cx="10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a:t>
              </a:r>
            </a:p>
          </xdr:txBody>
        </xdr:sp>
        <xdr:sp macro="" textlink="">
          <xdr:nvSpPr>
            <xdr:cNvPr id="1109" name="Rectangle 85">
              <a:extLst>
                <a:ext uri="{FF2B5EF4-FFF2-40B4-BE49-F238E27FC236}">
                  <a16:creationId xmlns:a16="http://schemas.microsoft.com/office/drawing/2014/main" id="{86B8C344-0DA3-C9A5-4FF4-EB8BBED3CF99}"/>
                </a:ext>
              </a:extLst>
            </xdr:cNvPr>
            <xdr:cNvSpPr>
              <a:spLocks noChangeArrowheads="1"/>
            </xdr:cNvSpPr>
          </xdr:nvSpPr>
          <xdr:spPr bwMode="auto">
            <a:xfrm>
              <a:off x="1950" y="299"/>
              <a:ext cx="133"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東京都〇〇区○○町</a:t>
              </a:r>
            </a:p>
          </xdr:txBody>
        </xdr:sp>
        <xdr:sp macro="" textlink="">
          <xdr:nvSpPr>
            <xdr:cNvPr id="1110" name="Rectangle 86">
              <a:extLst>
                <a:ext uri="{FF2B5EF4-FFF2-40B4-BE49-F238E27FC236}">
                  <a16:creationId xmlns:a16="http://schemas.microsoft.com/office/drawing/2014/main" id="{5F5610C1-FDEF-DDD5-B7D6-AD08A1CA6771}"/>
                </a:ext>
              </a:extLst>
            </xdr:cNvPr>
            <xdr:cNvSpPr>
              <a:spLocks noChangeArrowheads="1"/>
            </xdr:cNvSpPr>
          </xdr:nvSpPr>
          <xdr:spPr bwMode="auto">
            <a:xfrm>
              <a:off x="1814" y="265"/>
              <a:ext cx="10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・籍の都道・県名</a:t>
              </a:r>
            </a:p>
          </xdr:txBody>
        </xdr:sp>
        <xdr:sp macro="" textlink="">
          <xdr:nvSpPr>
            <xdr:cNvPr id="1111" name="Rectangle 87">
              <a:extLst>
                <a:ext uri="{FF2B5EF4-FFF2-40B4-BE49-F238E27FC236}">
                  <a16:creationId xmlns:a16="http://schemas.microsoft.com/office/drawing/2014/main" id="{2EDEB687-6065-F5E8-BE59-7DE7225D0521}"/>
                </a:ext>
              </a:extLst>
            </xdr:cNvPr>
            <xdr:cNvSpPr>
              <a:spLocks noChangeArrowheads="1"/>
            </xdr:cNvSpPr>
          </xdr:nvSpPr>
          <xdr:spPr bwMode="auto">
            <a:xfrm>
              <a:off x="1831" y="197"/>
              <a:ext cx="79"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氏　　　　　名</a:t>
              </a:r>
            </a:p>
          </xdr:txBody>
        </xdr:sp>
        <xdr:sp macro="" textlink="">
          <xdr:nvSpPr>
            <xdr:cNvPr id="1112" name="Rectangle 88">
              <a:extLst>
                <a:ext uri="{FF2B5EF4-FFF2-40B4-BE49-F238E27FC236}">
                  <a16:creationId xmlns:a16="http://schemas.microsoft.com/office/drawing/2014/main" id="{E077DC2F-18F3-B370-3FA9-4E08ABE40C07}"/>
                </a:ext>
              </a:extLst>
            </xdr:cNvPr>
            <xdr:cNvSpPr>
              <a:spLocks noChangeArrowheads="1"/>
            </xdr:cNvSpPr>
          </xdr:nvSpPr>
          <xdr:spPr bwMode="auto">
            <a:xfrm>
              <a:off x="1828" y="231"/>
              <a:ext cx="89"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生  年  月  日</a:t>
              </a:r>
            </a:p>
          </xdr:txBody>
        </xdr:sp>
        <xdr:sp macro="" textlink="">
          <xdr:nvSpPr>
            <xdr:cNvPr id="1113" name="Rectangle 89">
              <a:extLst>
                <a:ext uri="{FF2B5EF4-FFF2-40B4-BE49-F238E27FC236}">
                  <a16:creationId xmlns:a16="http://schemas.microsoft.com/office/drawing/2014/main" id="{4E8612E4-E3B2-ABCB-A265-B1392104F084}"/>
                </a:ext>
              </a:extLst>
            </xdr:cNvPr>
            <xdr:cNvSpPr>
              <a:spLocks noChangeArrowheads="1"/>
            </xdr:cNvSpPr>
          </xdr:nvSpPr>
          <xdr:spPr bwMode="auto">
            <a:xfrm>
              <a:off x="1835" y="299"/>
              <a:ext cx="69"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住　　　　所</a:t>
              </a:r>
            </a:p>
          </xdr:txBody>
        </xdr:sp>
        <xdr:sp macro="" textlink="">
          <xdr:nvSpPr>
            <xdr:cNvPr id="1114" name="Rectangle 90">
              <a:extLst>
                <a:ext uri="{FF2B5EF4-FFF2-40B4-BE49-F238E27FC236}">
                  <a16:creationId xmlns:a16="http://schemas.microsoft.com/office/drawing/2014/main" id="{F72C7D0B-A1FA-77C5-6D6C-E6B5F118EC2C}"/>
                </a:ext>
              </a:extLst>
            </xdr:cNvPr>
            <xdr:cNvSpPr>
              <a:spLocks noChangeArrowheads="1"/>
            </xdr:cNvSpPr>
          </xdr:nvSpPr>
          <xdr:spPr bwMode="auto">
            <a:xfrm>
              <a:off x="2166" y="197"/>
              <a:ext cx="10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海技免状の種類</a:t>
              </a:r>
            </a:p>
          </xdr:txBody>
        </xdr:sp>
        <xdr:sp macro="" textlink="">
          <xdr:nvSpPr>
            <xdr:cNvPr id="1115" name="Rectangle 91">
              <a:extLst>
                <a:ext uri="{FF2B5EF4-FFF2-40B4-BE49-F238E27FC236}">
                  <a16:creationId xmlns:a16="http://schemas.microsoft.com/office/drawing/2014/main" id="{5A023CDE-B3D5-38AB-4662-B32458469419}"/>
                </a:ext>
              </a:extLst>
            </xdr:cNvPr>
            <xdr:cNvSpPr>
              <a:spLocks noChangeArrowheads="1"/>
            </xdr:cNvSpPr>
          </xdr:nvSpPr>
          <xdr:spPr bwMode="auto">
            <a:xfrm>
              <a:off x="2166" y="231"/>
              <a:ext cx="10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海技免状の番号</a:t>
              </a:r>
            </a:p>
          </xdr:txBody>
        </xdr:sp>
        <xdr:sp macro="" textlink="">
          <xdr:nvSpPr>
            <xdr:cNvPr id="1116" name="Rectangle 92">
              <a:extLst>
                <a:ext uri="{FF2B5EF4-FFF2-40B4-BE49-F238E27FC236}">
                  <a16:creationId xmlns:a16="http://schemas.microsoft.com/office/drawing/2014/main" id="{BD74BA96-BC8A-2B79-F47E-A0BA3F774744}"/>
                </a:ext>
              </a:extLst>
            </xdr:cNvPr>
            <xdr:cNvSpPr>
              <a:spLocks noChangeArrowheads="1"/>
            </xdr:cNvSpPr>
          </xdr:nvSpPr>
          <xdr:spPr bwMode="auto">
            <a:xfrm>
              <a:off x="2166" y="265"/>
              <a:ext cx="10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有効期間満了日</a:t>
              </a:r>
            </a:p>
          </xdr:txBody>
        </xdr:sp>
        <xdr:sp macro="" textlink="">
          <xdr:nvSpPr>
            <xdr:cNvPr id="1117" name="Rectangle 93">
              <a:extLst>
                <a:ext uri="{FF2B5EF4-FFF2-40B4-BE49-F238E27FC236}">
                  <a16:creationId xmlns:a16="http://schemas.microsoft.com/office/drawing/2014/main" id="{35065F7F-881E-673A-6D8E-A8A70057BC8A}"/>
                </a:ext>
              </a:extLst>
            </xdr:cNvPr>
            <xdr:cNvSpPr>
              <a:spLocks noChangeArrowheads="1"/>
            </xdr:cNvSpPr>
          </xdr:nvSpPr>
          <xdr:spPr bwMode="auto">
            <a:xfrm>
              <a:off x="2145" y="653"/>
              <a:ext cx="72"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FF0000"/>
                  </a:solidFill>
                  <a:latin typeface="BIZ UDPゴシック"/>
                  <a:ea typeface="BIZ UDPゴシック"/>
                </a:rPr>
                <a:t>（2016/11/22）</a:t>
              </a:r>
            </a:p>
          </xdr:txBody>
        </xdr:sp>
        <xdr:sp macro="" textlink="">
          <xdr:nvSpPr>
            <xdr:cNvPr id="1118" name="Rectangle 94">
              <a:extLst>
                <a:ext uri="{FF2B5EF4-FFF2-40B4-BE49-F238E27FC236}">
                  <a16:creationId xmlns:a16="http://schemas.microsoft.com/office/drawing/2014/main" id="{702CDE55-B7D9-75BE-B364-A1FB6D28F694}"/>
                </a:ext>
              </a:extLst>
            </xdr:cNvPr>
            <xdr:cNvSpPr>
              <a:spLocks noChangeArrowheads="1"/>
            </xdr:cNvSpPr>
          </xdr:nvSpPr>
          <xdr:spPr bwMode="auto">
            <a:xfrm>
              <a:off x="2215" y="652"/>
              <a:ext cx="67"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FF0000"/>
                  </a:solidFill>
                  <a:latin typeface="BIZ UDPゴシック"/>
                  <a:ea typeface="BIZ UDPゴシック"/>
                </a:rPr>
                <a:t>（2017/7/15）</a:t>
              </a:r>
            </a:p>
          </xdr:txBody>
        </xdr:sp>
        <xdr:sp macro="" textlink="">
          <xdr:nvSpPr>
            <xdr:cNvPr id="1119" name="Rectangle 95">
              <a:extLst>
                <a:ext uri="{FF2B5EF4-FFF2-40B4-BE49-F238E27FC236}">
                  <a16:creationId xmlns:a16="http://schemas.microsoft.com/office/drawing/2014/main" id="{3E4D2D2F-F40F-AB34-D888-A66BDF6C2CC1}"/>
                </a:ext>
              </a:extLst>
            </xdr:cNvPr>
            <xdr:cNvSpPr>
              <a:spLocks noChangeArrowheads="1"/>
            </xdr:cNvSpPr>
          </xdr:nvSpPr>
          <xdr:spPr bwMode="auto">
            <a:xfrm>
              <a:off x="2285" y="652"/>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20" name="Rectangle 96">
              <a:extLst>
                <a:ext uri="{FF2B5EF4-FFF2-40B4-BE49-F238E27FC236}">
                  <a16:creationId xmlns:a16="http://schemas.microsoft.com/office/drawing/2014/main" id="{1968F7FE-2738-E4BF-92CD-4FC5FC2BD58B}"/>
                </a:ext>
              </a:extLst>
            </xdr:cNvPr>
            <xdr:cNvSpPr>
              <a:spLocks noChangeArrowheads="1"/>
            </xdr:cNvSpPr>
          </xdr:nvSpPr>
          <xdr:spPr bwMode="auto">
            <a:xfrm>
              <a:off x="2075" y="633"/>
              <a:ext cx="67"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FF0000"/>
                  </a:solidFill>
                  <a:latin typeface="BIZ UDPゴシック"/>
                  <a:ea typeface="BIZ UDPゴシック"/>
                </a:rPr>
                <a:t>一等航海士</a:t>
              </a:r>
            </a:p>
          </xdr:txBody>
        </xdr:sp>
        <xdr:sp macro="" textlink="">
          <xdr:nvSpPr>
            <xdr:cNvPr id="1121" name="Rectangle 97">
              <a:extLst>
                <a:ext uri="{FF2B5EF4-FFF2-40B4-BE49-F238E27FC236}">
                  <a16:creationId xmlns:a16="http://schemas.microsoft.com/office/drawing/2014/main" id="{86221BB5-9862-33F5-0418-DCAAE3186763}"/>
                </a:ext>
              </a:extLst>
            </xdr:cNvPr>
            <xdr:cNvSpPr>
              <a:spLocks noChangeArrowheads="1"/>
            </xdr:cNvSpPr>
          </xdr:nvSpPr>
          <xdr:spPr bwMode="auto">
            <a:xfrm>
              <a:off x="2023" y="632"/>
              <a:ext cx="30"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沿海</a:t>
              </a:r>
            </a:p>
          </xdr:txBody>
        </xdr:sp>
        <xdr:sp macro="" textlink="">
          <xdr:nvSpPr>
            <xdr:cNvPr id="1122" name="Rectangle 98">
              <a:extLst>
                <a:ext uri="{FF2B5EF4-FFF2-40B4-BE49-F238E27FC236}">
                  <a16:creationId xmlns:a16="http://schemas.microsoft.com/office/drawing/2014/main" id="{101AED5C-30E1-7E29-01E1-4FEB092957FF}"/>
                </a:ext>
              </a:extLst>
            </xdr:cNvPr>
            <xdr:cNvSpPr>
              <a:spLocks noChangeArrowheads="1"/>
            </xdr:cNvSpPr>
          </xdr:nvSpPr>
          <xdr:spPr bwMode="auto">
            <a:xfrm>
              <a:off x="1934" y="632"/>
              <a:ext cx="50"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3,500</a:t>
              </a:r>
            </a:p>
          </xdr:txBody>
        </xdr:sp>
        <xdr:sp macro="" textlink="">
          <xdr:nvSpPr>
            <xdr:cNvPr id="1123" name="Rectangle 99">
              <a:extLst>
                <a:ext uri="{FF2B5EF4-FFF2-40B4-BE49-F238E27FC236}">
                  <a16:creationId xmlns:a16="http://schemas.microsoft.com/office/drawing/2014/main" id="{1CBCE975-191F-66B7-79FA-F297779ED5B9}"/>
                </a:ext>
              </a:extLst>
            </xdr:cNvPr>
            <xdr:cNvSpPr>
              <a:spLocks noChangeArrowheads="1"/>
            </xdr:cNvSpPr>
          </xdr:nvSpPr>
          <xdr:spPr bwMode="auto">
            <a:xfrm>
              <a:off x="1825" y="632"/>
              <a:ext cx="7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○○○○丸</a:t>
              </a:r>
            </a:p>
          </xdr:txBody>
        </xdr:sp>
        <xdr:sp macro="" textlink="">
          <xdr:nvSpPr>
            <xdr:cNvPr id="1124" name="Rectangle 100">
              <a:extLst>
                <a:ext uri="{FF2B5EF4-FFF2-40B4-BE49-F238E27FC236}">
                  <a16:creationId xmlns:a16="http://schemas.microsoft.com/office/drawing/2014/main" id="{A6754F44-4828-C12A-5617-600999B207FE}"/>
                </a:ext>
              </a:extLst>
            </xdr:cNvPr>
            <xdr:cNvSpPr>
              <a:spLocks noChangeArrowheads="1"/>
            </xdr:cNvSpPr>
          </xdr:nvSpPr>
          <xdr:spPr bwMode="auto">
            <a:xfrm>
              <a:off x="1809" y="990"/>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25" name="Rectangle 101">
              <a:extLst>
                <a:ext uri="{FF2B5EF4-FFF2-40B4-BE49-F238E27FC236}">
                  <a16:creationId xmlns:a16="http://schemas.microsoft.com/office/drawing/2014/main" id="{994FACF6-A5B5-4EB5-EE39-41EB05C4F564}"/>
                </a:ext>
              </a:extLst>
            </xdr:cNvPr>
            <xdr:cNvSpPr>
              <a:spLocks noChangeArrowheads="1"/>
            </xdr:cNvSpPr>
          </xdr:nvSpPr>
          <xdr:spPr bwMode="auto">
            <a:xfrm>
              <a:off x="1915" y="990"/>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26" name="Rectangle 102">
              <a:extLst>
                <a:ext uri="{FF2B5EF4-FFF2-40B4-BE49-F238E27FC236}">
                  <a16:creationId xmlns:a16="http://schemas.microsoft.com/office/drawing/2014/main" id="{61451E91-AD2B-F416-2563-BA40E4C8ABA3}"/>
                </a:ext>
              </a:extLst>
            </xdr:cNvPr>
            <xdr:cNvSpPr>
              <a:spLocks noChangeArrowheads="1"/>
            </xdr:cNvSpPr>
          </xdr:nvSpPr>
          <xdr:spPr bwMode="auto">
            <a:xfrm>
              <a:off x="2003" y="990"/>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27" name="Rectangle 103">
              <a:extLst>
                <a:ext uri="{FF2B5EF4-FFF2-40B4-BE49-F238E27FC236}">
                  <a16:creationId xmlns:a16="http://schemas.microsoft.com/office/drawing/2014/main" id="{7A251895-41BC-9867-C686-029EFC675150}"/>
                </a:ext>
              </a:extLst>
            </xdr:cNvPr>
            <xdr:cNvSpPr>
              <a:spLocks noChangeArrowheads="1"/>
            </xdr:cNvSpPr>
          </xdr:nvSpPr>
          <xdr:spPr bwMode="auto">
            <a:xfrm>
              <a:off x="2074" y="990"/>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28" name="Rectangle 104">
              <a:extLst>
                <a:ext uri="{FF2B5EF4-FFF2-40B4-BE49-F238E27FC236}">
                  <a16:creationId xmlns:a16="http://schemas.microsoft.com/office/drawing/2014/main" id="{0AE29BA9-E01F-BA65-8B25-41EB564156D8}"/>
                </a:ext>
              </a:extLst>
            </xdr:cNvPr>
            <xdr:cNvSpPr>
              <a:spLocks noChangeArrowheads="1"/>
            </xdr:cNvSpPr>
          </xdr:nvSpPr>
          <xdr:spPr bwMode="auto">
            <a:xfrm>
              <a:off x="2145" y="990"/>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29" name="Rectangle 105">
              <a:extLst>
                <a:ext uri="{FF2B5EF4-FFF2-40B4-BE49-F238E27FC236}">
                  <a16:creationId xmlns:a16="http://schemas.microsoft.com/office/drawing/2014/main" id="{606A3D82-57CA-B6DF-9184-C5DC8921FF18}"/>
                </a:ext>
              </a:extLst>
            </xdr:cNvPr>
            <xdr:cNvSpPr>
              <a:spLocks noChangeArrowheads="1"/>
            </xdr:cNvSpPr>
          </xdr:nvSpPr>
          <xdr:spPr bwMode="auto">
            <a:xfrm>
              <a:off x="2215" y="990"/>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30" name="Rectangle 106">
              <a:extLst>
                <a:ext uri="{FF2B5EF4-FFF2-40B4-BE49-F238E27FC236}">
                  <a16:creationId xmlns:a16="http://schemas.microsoft.com/office/drawing/2014/main" id="{3E810D9F-D073-F7DF-4F7E-368B7D622CB4}"/>
                </a:ext>
              </a:extLst>
            </xdr:cNvPr>
            <xdr:cNvSpPr>
              <a:spLocks noChangeArrowheads="1"/>
            </xdr:cNvSpPr>
          </xdr:nvSpPr>
          <xdr:spPr bwMode="auto">
            <a:xfrm>
              <a:off x="2286" y="990"/>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31" name="Rectangle 107">
              <a:extLst>
                <a:ext uri="{FF2B5EF4-FFF2-40B4-BE49-F238E27FC236}">
                  <a16:creationId xmlns:a16="http://schemas.microsoft.com/office/drawing/2014/main" id="{1185D7E6-7E88-CF44-8D91-D75AC26C7AE1}"/>
                </a:ext>
              </a:extLst>
            </xdr:cNvPr>
            <xdr:cNvSpPr>
              <a:spLocks noChangeArrowheads="1"/>
            </xdr:cNvSpPr>
          </xdr:nvSpPr>
          <xdr:spPr bwMode="auto">
            <a:xfrm>
              <a:off x="2375" y="990"/>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32" name="Rectangle 108">
              <a:extLst>
                <a:ext uri="{FF2B5EF4-FFF2-40B4-BE49-F238E27FC236}">
                  <a16:creationId xmlns:a16="http://schemas.microsoft.com/office/drawing/2014/main" id="{B41C5F43-B1B7-B06D-238C-459E6BB829F2}"/>
                </a:ext>
              </a:extLst>
            </xdr:cNvPr>
            <xdr:cNvSpPr>
              <a:spLocks noChangeArrowheads="1"/>
            </xdr:cNvSpPr>
          </xdr:nvSpPr>
          <xdr:spPr bwMode="auto">
            <a:xfrm>
              <a:off x="2375" y="649"/>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33" name="Rectangle 109">
              <a:extLst>
                <a:ext uri="{FF2B5EF4-FFF2-40B4-BE49-F238E27FC236}">
                  <a16:creationId xmlns:a16="http://schemas.microsoft.com/office/drawing/2014/main" id="{F415F0B9-3C5A-3644-0E33-E1369D8EB7D0}"/>
                </a:ext>
              </a:extLst>
            </xdr:cNvPr>
            <xdr:cNvSpPr>
              <a:spLocks noChangeArrowheads="1"/>
            </xdr:cNvSpPr>
          </xdr:nvSpPr>
          <xdr:spPr bwMode="auto">
            <a:xfrm>
              <a:off x="1809" y="649"/>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34" name="Rectangle 110">
              <a:extLst>
                <a:ext uri="{FF2B5EF4-FFF2-40B4-BE49-F238E27FC236}">
                  <a16:creationId xmlns:a16="http://schemas.microsoft.com/office/drawing/2014/main" id="{55AB0F5F-04F9-8F4B-CC1E-DC654EADAC34}"/>
                </a:ext>
              </a:extLst>
            </xdr:cNvPr>
            <xdr:cNvSpPr>
              <a:spLocks noChangeArrowheads="1"/>
            </xdr:cNvSpPr>
          </xdr:nvSpPr>
          <xdr:spPr bwMode="auto">
            <a:xfrm>
              <a:off x="1915" y="649"/>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35" name="Rectangle 111">
              <a:extLst>
                <a:ext uri="{FF2B5EF4-FFF2-40B4-BE49-F238E27FC236}">
                  <a16:creationId xmlns:a16="http://schemas.microsoft.com/office/drawing/2014/main" id="{BA6BEBF1-4704-B6C1-BB16-EC724E898947}"/>
                </a:ext>
              </a:extLst>
            </xdr:cNvPr>
            <xdr:cNvSpPr>
              <a:spLocks noChangeArrowheads="1"/>
            </xdr:cNvSpPr>
          </xdr:nvSpPr>
          <xdr:spPr bwMode="auto">
            <a:xfrm>
              <a:off x="2003" y="649"/>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36" name="Rectangle 112">
              <a:extLst>
                <a:ext uri="{FF2B5EF4-FFF2-40B4-BE49-F238E27FC236}">
                  <a16:creationId xmlns:a16="http://schemas.microsoft.com/office/drawing/2014/main" id="{BA96475D-9BC7-629A-C5C5-57AA74ADE2F3}"/>
                </a:ext>
              </a:extLst>
            </xdr:cNvPr>
            <xdr:cNvSpPr>
              <a:spLocks noChangeArrowheads="1"/>
            </xdr:cNvSpPr>
          </xdr:nvSpPr>
          <xdr:spPr bwMode="auto">
            <a:xfrm>
              <a:off x="2074" y="649"/>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37" name="Rectangle 113">
              <a:extLst>
                <a:ext uri="{FF2B5EF4-FFF2-40B4-BE49-F238E27FC236}">
                  <a16:creationId xmlns:a16="http://schemas.microsoft.com/office/drawing/2014/main" id="{EE8D0027-2D67-A681-3013-1753F830107C}"/>
                </a:ext>
              </a:extLst>
            </xdr:cNvPr>
            <xdr:cNvSpPr>
              <a:spLocks noChangeArrowheads="1"/>
            </xdr:cNvSpPr>
          </xdr:nvSpPr>
          <xdr:spPr bwMode="auto">
            <a:xfrm>
              <a:off x="1825" y="666"/>
              <a:ext cx="7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△△△△丸</a:t>
              </a:r>
            </a:p>
          </xdr:txBody>
        </xdr:sp>
        <xdr:sp macro="" textlink="">
          <xdr:nvSpPr>
            <xdr:cNvPr id="1138" name="Rectangle 114">
              <a:extLst>
                <a:ext uri="{FF2B5EF4-FFF2-40B4-BE49-F238E27FC236}">
                  <a16:creationId xmlns:a16="http://schemas.microsoft.com/office/drawing/2014/main" id="{B76BFEB6-5A93-0DA5-CAAE-61699CB0936F}"/>
                </a:ext>
              </a:extLst>
            </xdr:cNvPr>
            <xdr:cNvSpPr>
              <a:spLocks noChangeArrowheads="1"/>
            </xdr:cNvSpPr>
          </xdr:nvSpPr>
          <xdr:spPr bwMode="auto">
            <a:xfrm>
              <a:off x="1934" y="666"/>
              <a:ext cx="50"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5,000</a:t>
              </a:r>
            </a:p>
          </xdr:txBody>
        </xdr:sp>
        <xdr:sp macro="" textlink="">
          <xdr:nvSpPr>
            <xdr:cNvPr id="1139" name="Rectangle 115">
              <a:extLst>
                <a:ext uri="{FF2B5EF4-FFF2-40B4-BE49-F238E27FC236}">
                  <a16:creationId xmlns:a16="http://schemas.microsoft.com/office/drawing/2014/main" id="{22A9695E-B98A-3734-FA6E-441830EE0C9B}"/>
                </a:ext>
              </a:extLst>
            </xdr:cNvPr>
            <xdr:cNvSpPr>
              <a:spLocks noChangeArrowheads="1"/>
            </xdr:cNvSpPr>
          </xdr:nvSpPr>
          <xdr:spPr bwMode="auto">
            <a:xfrm>
              <a:off x="2023" y="666"/>
              <a:ext cx="30"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沿海</a:t>
              </a:r>
            </a:p>
          </xdr:txBody>
        </xdr:sp>
        <xdr:sp macro="" textlink="">
          <xdr:nvSpPr>
            <xdr:cNvPr id="1140" name="Rectangle 116">
              <a:extLst>
                <a:ext uri="{FF2B5EF4-FFF2-40B4-BE49-F238E27FC236}">
                  <a16:creationId xmlns:a16="http://schemas.microsoft.com/office/drawing/2014/main" id="{046AA36C-8324-9367-6CF4-94024836ADA4}"/>
                </a:ext>
              </a:extLst>
            </xdr:cNvPr>
            <xdr:cNvSpPr>
              <a:spLocks noChangeArrowheads="1"/>
            </xdr:cNvSpPr>
          </xdr:nvSpPr>
          <xdr:spPr bwMode="auto">
            <a:xfrm>
              <a:off x="2075" y="667"/>
              <a:ext cx="67"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FF0000"/>
                  </a:solidFill>
                  <a:latin typeface="BIZ UDPゴシック"/>
                  <a:ea typeface="BIZ UDPゴシック"/>
                </a:rPr>
                <a:t>一等航海士</a:t>
              </a:r>
            </a:p>
          </xdr:txBody>
        </xdr:sp>
        <xdr:sp macro="" textlink="">
          <xdr:nvSpPr>
            <xdr:cNvPr id="1141" name="Rectangle 117">
              <a:extLst>
                <a:ext uri="{FF2B5EF4-FFF2-40B4-BE49-F238E27FC236}">
                  <a16:creationId xmlns:a16="http://schemas.microsoft.com/office/drawing/2014/main" id="{C8AACEFF-B799-3BC2-2016-5B5F1C60ECCB}"/>
                </a:ext>
              </a:extLst>
            </xdr:cNvPr>
            <xdr:cNvSpPr>
              <a:spLocks noChangeArrowheads="1"/>
            </xdr:cNvSpPr>
          </xdr:nvSpPr>
          <xdr:spPr bwMode="auto">
            <a:xfrm>
              <a:off x="2146" y="669"/>
              <a:ext cx="70"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FF0000"/>
                  </a:solidFill>
                  <a:latin typeface="BIZ UDPゴシック"/>
                  <a:ea typeface="BIZ UDPゴシック"/>
                </a:rPr>
                <a:t>2011/12/7</a:t>
              </a:r>
            </a:p>
          </xdr:txBody>
        </xdr:sp>
        <xdr:sp macro="" textlink="">
          <xdr:nvSpPr>
            <xdr:cNvPr id="1142" name="Rectangle 118">
              <a:extLst>
                <a:ext uri="{FF2B5EF4-FFF2-40B4-BE49-F238E27FC236}">
                  <a16:creationId xmlns:a16="http://schemas.microsoft.com/office/drawing/2014/main" id="{2CC9263B-931D-EC1F-1078-E3C7A1B2BD33}"/>
                </a:ext>
              </a:extLst>
            </xdr:cNvPr>
            <xdr:cNvSpPr>
              <a:spLocks noChangeArrowheads="1"/>
            </xdr:cNvSpPr>
          </xdr:nvSpPr>
          <xdr:spPr bwMode="auto">
            <a:xfrm>
              <a:off x="2216" y="669"/>
              <a:ext cx="66"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FF0000"/>
                  </a:solidFill>
                  <a:latin typeface="BIZ UDPゴシック"/>
                  <a:ea typeface="BIZ UDPゴシック"/>
                </a:rPr>
                <a:t>2022/10/25</a:t>
              </a:r>
            </a:p>
          </xdr:txBody>
        </xdr:sp>
        <xdr:sp macro="" textlink="">
          <xdr:nvSpPr>
            <xdr:cNvPr id="1143" name="Rectangle 119">
              <a:extLst>
                <a:ext uri="{FF2B5EF4-FFF2-40B4-BE49-F238E27FC236}">
                  <a16:creationId xmlns:a16="http://schemas.microsoft.com/office/drawing/2014/main" id="{8E20A620-AAC2-8204-FB42-79248186DE64}"/>
                </a:ext>
              </a:extLst>
            </xdr:cNvPr>
            <xdr:cNvSpPr>
              <a:spLocks noChangeArrowheads="1"/>
            </xdr:cNvSpPr>
          </xdr:nvSpPr>
          <xdr:spPr bwMode="auto">
            <a:xfrm>
              <a:off x="2286" y="669"/>
              <a:ext cx="93"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FF0000"/>
                  </a:solidFill>
                  <a:latin typeface="BIZ UDPゴシック"/>
                  <a:ea typeface="BIZ UDPゴシック"/>
                </a:rPr>
                <a:t>10年10ヶ月19日</a:t>
              </a:r>
            </a:p>
          </xdr:txBody>
        </xdr:sp>
        <xdr:sp macro="" textlink="">
          <xdr:nvSpPr>
            <xdr:cNvPr id="1144" name="Rectangle 120">
              <a:extLst>
                <a:ext uri="{FF2B5EF4-FFF2-40B4-BE49-F238E27FC236}">
                  <a16:creationId xmlns:a16="http://schemas.microsoft.com/office/drawing/2014/main" id="{C37E58AF-D8CE-5EB8-7728-581E5A9737D9}"/>
                </a:ext>
              </a:extLst>
            </xdr:cNvPr>
            <xdr:cNvSpPr>
              <a:spLocks noChangeArrowheads="1"/>
            </xdr:cNvSpPr>
          </xdr:nvSpPr>
          <xdr:spPr bwMode="auto">
            <a:xfrm>
              <a:off x="2386" y="666"/>
              <a:ext cx="65"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7ヶ月0日</a:t>
              </a:r>
            </a:p>
          </xdr:txBody>
        </xdr:sp>
        <xdr:sp macro="" textlink="">
          <xdr:nvSpPr>
            <xdr:cNvPr id="1145" name="Rectangle 121">
              <a:extLst>
                <a:ext uri="{FF2B5EF4-FFF2-40B4-BE49-F238E27FC236}">
                  <a16:creationId xmlns:a16="http://schemas.microsoft.com/office/drawing/2014/main" id="{112A90DD-8FB4-977B-DD06-F01C9019201C}"/>
                </a:ext>
              </a:extLst>
            </xdr:cNvPr>
            <xdr:cNvSpPr>
              <a:spLocks noChangeArrowheads="1"/>
            </xdr:cNvSpPr>
          </xdr:nvSpPr>
          <xdr:spPr bwMode="auto">
            <a:xfrm>
              <a:off x="1809" y="683"/>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46" name="Rectangle 122">
              <a:extLst>
                <a:ext uri="{FF2B5EF4-FFF2-40B4-BE49-F238E27FC236}">
                  <a16:creationId xmlns:a16="http://schemas.microsoft.com/office/drawing/2014/main" id="{63150F22-AEEA-2F55-0914-8368908E69C3}"/>
                </a:ext>
              </a:extLst>
            </xdr:cNvPr>
            <xdr:cNvSpPr>
              <a:spLocks noChangeArrowheads="1"/>
            </xdr:cNvSpPr>
          </xdr:nvSpPr>
          <xdr:spPr bwMode="auto">
            <a:xfrm>
              <a:off x="1915" y="683"/>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47" name="Rectangle 123">
              <a:extLst>
                <a:ext uri="{FF2B5EF4-FFF2-40B4-BE49-F238E27FC236}">
                  <a16:creationId xmlns:a16="http://schemas.microsoft.com/office/drawing/2014/main" id="{ACD7D25E-0562-5C48-9AF8-DBB7665AC552}"/>
                </a:ext>
              </a:extLst>
            </xdr:cNvPr>
            <xdr:cNvSpPr>
              <a:spLocks noChangeArrowheads="1"/>
            </xdr:cNvSpPr>
          </xdr:nvSpPr>
          <xdr:spPr bwMode="auto">
            <a:xfrm>
              <a:off x="2003" y="683"/>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48" name="Rectangle 124">
              <a:extLst>
                <a:ext uri="{FF2B5EF4-FFF2-40B4-BE49-F238E27FC236}">
                  <a16:creationId xmlns:a16="http://schemas.microsoft.com/office/drawing/2014/main" id="{371FF1EB-5D95-E953-FC7B-FBCA11496259}"/>
                </a:ext>
              </a:extLst>
            </xdr:cNvPr>
            <xdr:cNvSpPr>
              <a:spLocks noChangeArrowheads="1"/>
            </xdr:cNvSpPr>
          </xdr:nvSpPr>
          <xdr:spPr bwMode="auto">
            <a:xfrm>
              <a:off x="2398" y="615"/>
              <a:ext cx="4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（注3）</a:t>
              </a:r>
            </a:p>
          </xdr:txBody>
        </xdr:sp>
        <xdr:sp macro="" textlink="">
          <xdr:nvSpPr>
            <xdr:cNvPr id="1149" name="Rectangle 125">
              <a:extLst>
                <a:ext uri="{FF2B5EF4-FFF2-40B4-BE49-F238E27FC236}">
                  <a16:creationId xmlns:a16="http://schemas.microsoft.com/office/drawing/2014/main" id="{E6E62B6D-377A-A846-BC70-2256113E85F3}"/>
                </a:ext>
              </a:extLst>
            </xdr:cNvPr>
            <xdr:cNvSpPr>
              <a:spLocks noChangeArrowheads="1"/>
            </xdr:cNvSpPr>
          </xdr:nvSpPr>
          <xdr:spPr bwMode="auto">
            <a:xfrm>
              <a:off x="2381" y="632"/>
              <a:ext cx="76"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7ヶ月24日</a:t>
              </a:r>
            </a:p>
          </xdr:txBody>
        </xdr:sp>
        <xdr:sp macro="" textlink="">
          <xdr:nvSpPr>
            <xdr:cNvPr id="1150" name="Rectangle 126">
              <a:extLst>
                <a:ext uri="{FF2B5EF4-FFF2-40B4-BE49-F238E27FC236}">
                  <a16:creationId xmlns:a16="http://schemas.microsoft.com/office/drawing/2014/main" id="{9C72877F-2B60-FA68-9A43-F62BAA9A2471}"/>
                </a:ext>
              </a:extLst>
            </xdr:cNvPr>
            <xdr:cNvSpPr>
              <a:spLocks noChangeArrowheads="1"/>
            </xdr:cNvSpPr>
          </xdr:nvSpPr>
          <xdr:spPr bwMode="auto">
            <a:xfrm>
              <a:off x="2286" y="635"/>
              <a:ext cx="93"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FF0000"/>
                  </a:solidFill>
                  <a:latin typeface="BIZ UDPゴシック"/>
                  <a:ea typeface="BIZ UDPゴシック"/>
                </a:rPr>
                <a:t>10年10ヶ月19日</a:t>
              </a:r>
            </a:p>
          </xdr:txBody>
        </xdr:sp>
        <xdr:sp macro="" textlink="">
          <xdr:nvSpPr>
            <xdr:cNvPr id="1151" name="Rectangle 127">
              <a:extLst>
                <a:ext uri="{FF2B5EF4-FFF2-40B4-BE49-F238E27FC236}">
                  <a16:creationId xmlns:a16="http://schemas.microsoft.com/office/drawing/2014/main" id="{02042015-3577-254E-C218-B3DABF2CE6CA}"/>
                </a:ext>
              </a:extLst>
            </xdr:cNvPr>
            <xdr:cNvSpPr>
              <a:spLocks noChangeArrowheads="1"/>
            </xdr:cNvSpPr>
          </xdr:nvSpPr>
          <xdr:spPr bwMode="auto">
            <a:xfrm>
              <a:off x="2216" y="635"/>
              <a:ext cx="66"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FF0000"/>
                  </a:solidFill>
                  <a:latin typeface="BIZ UDPゴシック"/>
                  <a:ea typeface="BIZ UDPゴシック"/>
                </a:rPr>
                <a:t>2022/10/25</a:t>
              </a:r>
            </a:p>
          </xdr:txBody>
        </xdr:sp>
        <xdr:sp macro="" textlink="">
          <xdr:nvSpPr>
            <xdr:cNvPr id="1152" name="Rectangle 128">
              <a:extLst>
                <a:ext uri="{FF2B5EF4-FFF2-40B4-BE49-F238E27FC236}">
                  <a16:creationId xmlns:a16="http://schemas.microsoft.com/office/drawing/2014/main" id="{3F8F96B2-C59F-2E91-D7CA-EE70CC4FB562}"/>
                </a:ext>
              </a:extLst>
            </xdr:cNvPr>
            <xdr:cNvSpPr>
              <a:spLocks noChangeArrowheads="1"/>
            </xdr:cNvSpPr>
          </xdr:nvSpPr>
          <xdr:spPr bwMode="auto">
            <a:xfrm>
              <a:off x="2146" y="635"/>
              <a:ext cx="70"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FF0000"/>
                  </a:solidFill>
                  <a:latin typeface="BIZ UDPゴシック"/>
                  <a:ea typeface="BIZ UDPゴシック"/>
                </a:rPr>
                <a:t>2011/12/7</a:t>
              </a:r>
            </a:p>
          </xdr:txBody>
        </xdr:sp>
        <xdr:sp macro="" textlink="">
          <xdr:nvSpPr>
            <xdr:cNvPr id="1153" name="Rectangle 129">
              <a:extLst>
                <a:ext uri="{FF2B5EF4-FFF2-40B4-BE49-F238E27FC236}">
                  <a16:creationId xmlns:a16="http://schemas.microsoft.com/office/drawing/2014/main" id="{11ED35A5-EFC3-12E7-383E-33B84EF3E071}"/>
                </a:ext>
              </a:extLst>
            </xdr:cNvPr>
            <xdr:cNvSpPr>
              <a:spLocks noChangeArrowheads="1"/>
            </xdr:cNvSpPr>
          </xdr:nvSpPr>
          <xdr:spPr bwMode="auto">
            <a:xfrm>
              <a:off x="1839" y="615"/>
              <a:ext cx="4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船舶名</a:t>
              </a:r>
            </a:p>
          </xdr:txBody>
        </xdr:sp>
        <xdr:sp macro="" textlink="">
          <xdr:nvSpPr>
            <xdr:cNvPr id="1154" name="Rectangle 130">
              <a:extLst>
                <a:ext uri="{FF2B5EF4-FFF2-40B4-BE49-F238E27FC236}">
                  <a16:creationId xmlns:a16="http://schemas.microsoft.com/office/drawing/2014/main" id="{8CA237A7-AD7E-B331-3A0D-0B6365C4F43C}"/>
                </a:ext>
              </a:extLst>
            </xdr:cNvPr>
            <xdr:cNvSpPr>
              <a:spLocks noChangeArrowheads="1"/>
            </xdr:cNvSpPr>
          </xdr:nvSpPr>
          <xdr:spPr bwMode="auto">
            <a:xfrm>
              <a:off x="1931" y="615"/>
              <a:ext cx="5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総トン数</a:t>
              </a:r>
            </a:p>
          </xdr:txBody>
        </xdr:sp>
        <xdr:sp macro="" textlink="">
          <xdr:nvSpPr>
            <xdr:cNvPr id="1155" name="Rectangle 131">
              <a:extLst>
                <a:ext uri="{FF2B5EF4-FFF2-40B4-BE49-F238E27FC236}">
                  <a16:creationId xmlns:a16="http://schemas.microsoft.com/office/drawing/2014/main" id="{FFE22D75-0FBF-AC64-F7F5-F4C0BF3ECB47}"/>
                </a:ext>
              </a:extLst>
            </xdr:cNvPr>
            <xdr:cNvSpPr>
              <a:spLocks noChangeArrowheads="1"/>
            </xdr:cNvSpPr>
          </xdr:nvSpPr>
          <xdr:spPr bwMode="auto">
            <a:xfrm>
              <a:off x="2009" y="615"/>
              <a:ext cx="59"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航海区域</a:t>
              </a:r>
            </a:p>
          </xdr:txBody>
        </xdr:sp>
        <xdr:sp macro="" textlink="">
          <xdr:nvSpPr>
            <xdr:cNvPr id="1156" name="Rectangle 132">
              <a:extLst>
                <a:ext uri="{FF2B5EF4-FFF2-40B4-BE49-F238E27FC236}">
                  <a16:creationId xmlns:a16="http://schemas.microsoft.com/office/drawing/2014/main" id="{BECD99C0-5A91-C6D2-2EB5-3B242DBA5018}"/>
                </a:ext>
              </a:extLst>
            </xdr:cNvPr>
            <xdr:cNvSpPr>
              <a:spLocks noChangeArrowheads="1"/>
            </xdr:cNvSpPr>
          </xdr:nvSpPr>
          <xdr:spPr bwMode="auto">
            <a:xfrm>
              <a:off x="2093" y="615"/>
              <a:ext cx="30"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職名</a:t>
              </a:r>
            </a:p>
          </xdr:txBody>
        </xdr:sp>
        <xdr:sp macro="" textlink="">
          <xdr:nvSpPr>
            <xdr:cNvPr id="1157" name="Rectangle 133">
              <a:extLst>
                <a:ext uri="{FF2B5EF4-FFF2-40B4-BE49-F238E27FC236}">
                  <a16:creationId xmlns:a16="http://schemas.microsoft.com/office/drawing/2014/main" id="{F943B6ED-5E9A-0A1D-4B5E-1AB4B94DF43E}"/>
                </a:ext>
              </a:extLst>
            </xdr:cNvPr>
            <xdr:cNvSpPr>
              <a:spLocks noChangeArrowheads="1"/>
            </xdr:cNvSpPr>
          </xdr:nvSpPr>
          <xdr:spPr bwMode="auto">
            <a:xfrm>
              <a:off x="2151" y="598"/>
              <a:ext cx="59"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雇入日等</a:t>
              </a:r>
            </a:p>
          </xdr:txBody>
        </xdr:sp>
        <xdr:sp macro="" textlink="">
          <xdr:nvSpPr>
            <xdr:cNvPr id="1158" name="Rectangle 134">
              <a:extLst>
                <a:ext uri="{FF2B5EF4-FFF2-40B4-BE49-F238E27FC236}">
                  <a16:creationId xmlns:a16="http://schemas.microsoft.com/office/drawing/2014/main" id="{3A0FA1B9-98ED-16B5-C4FB-D709A4207FC9}"/>
                </a:ext>
              </a:extLst>
            </xdr:cNvPr>
            <xdr:cNvSpPr>
              <a:spLocks noChangeArrowheads="1"/>
            </xdr:cNvSpPr>
          </xdr:nvSpPr>
          <xdr:spPr bwMode="auto">
            <a:xfrm>
              <a:off x="2151" y="615"/>
              <a:ext cx="55"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（A:注1）</a:t>
              </a:r>
            </a:p>
          </xdr:txBody>
        </xdr:sp>
        <xdr:sp macro="" textlink="">
          <xdr:nvSpPr>
            <xdr:cNvPr id="1159" name="Rectangle 135">
              <a:extLst>
                <a:ext uri="{FF2B5EF4-FFF2-40B4-BE49-F238E27FC236}">
                  <a16:creationId xmlns:a16="http://schemas.microsoft.com/office/drawing/2014/main" id="{73F1197B-E063-9A95-B5DF-1C841033B434}"/>
                </a:ext>
              </a:extLst>
            </xdr:cNvPr>
            <xdr:cNvSpPr>
              <a:spLocks noChangeArrowheads="1"/>
            </xdr:cNvSpPr>
          </xdr:nvSpPr>
          <xdr:spPr bwMode="auto">
            <a:xfrm>
              <a:off x="2221" y="598"/>
              <a:ext cx="59"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雇止日等</a:t>
              </a:r>
            </a:p>
          </xdr:txBody>
        </xdr:sp>
        <xdr:sp macro="" textlink="">
          <xdr:nvSpPr>
            <xdr:cNvPr id="1160" name="Rectangle 136">
              <a:extLst>
                <a:ext uri="{FF2B5EF4-FFF2-40B4-BE49-F238E27FC236}">
                  <a16:creationId xmlns:a16="http://schemas.microsoft.com/office/drawing/2014/main" id="{1EB3E209-9AE3-83AC-75C4-411D6CD319D3}"/>
                </a:ext>
              </a:extLst>
            </xdr:cNvPr>
            <xdr:cNvSpPr>
              <a:spLocks noChangeArrowheads="1"/>
            </xdr:cNvSpPr>
          </xdr:nvSpPr>
          <xdr:spPr bwMode="auto">
            <a:xfrm>
              <a:off x="2221" y="615"/>
              <a:ext cx="5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（B:注2）</a:t>
              </a:r>
            </a:p>
          </xdr:txBody>
        </xdr:sp>
        <xdr:sp macro="" textlink="">
          <xdr:nvSpPr>
            <xdr:cNvPr id="1161" name="Rectangle 137">
              <a:extLst>
                <a:ext uri="{FF2B5EF4-FFF2-40B4-BE49-F238E27FC236}">
                  <a16:creationId xmlns:a16="http://schemas.microsoft.com/office/drawing/2014/main" id="{850A6A16-03A8-010A-DBC1-85E121DE3200}"/>
                </a:ext>
              </a:extLst>
            </xdr:cNvPr>
            <xdr:cNvSpPr>
              <a:spLocks noChangeArrowheads="1"/>
            </xdr:cNvSpPr>
          </xdr:nvSpPr>
          <xdr:spPr bwMode="auto">
            <a:xfrm>
              <a:off x="2294" y="598"/>
              <a:ext cx="7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雇入期間等</a:t>
              </a:r>
            </a:p>
          </xdr:txBody>
        </xdr:sp>
        <xdr:sp macro="" textlink="">
          <xdr:nvSpPr>
            <xdr:cNvPr id="1162" name="Rectangle 138">
              <a:extLst>
                <a:ext uri="{FF2B5EF4-FFF2-40B4-BE49-F238E27FC236}">
                  <a16:creationId xmlns:a16="http://schemas.microsoft.com/office/drawing/2014/main" id="{0F44280E-56CD-AA88-89C1-BF85EEE135A8}"/>
                </a:ext>
              </a:extLst>
            </xdr:cNvPr>
            <xdr:cNvSpPr>
              <a:spLocks noChangeArrowheads="1"/>
            </xdr:cNvSpPr>
          </xdr:nvSpPr>
          <xdr:spPr bwMode="auto">
            <a:xfrm>
              <a:off x="2304" y="615"/>
              <a:ext cx="52"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（A～B)</a:t>
              </a:r>
            </a:p>
          </xdr:txBody>
        </xdr:sp>
        <xdr:sp macro="" textlink="">
          <xdr:nvSpPr>
            <xdr:cNvPr id="1163" name="Rectangle 139">
              <a:extLst>
                <a:ext uri="{FF2B5EF4-FFF2-40B4-BE49-F238E27FC236}">
                  <a16:creationId xmlns:a16="http://schemas.microsoft.com/office/drawing/2014/main" id="{E31A1A26-7BAA-A8EA-3878-7CDDF74B50A6}"/>
                </a:ext>
              </a:extLst>
            </xdr:cNvPr>
            <xdr:cNvSpPr>
              <a:spLocks noChangeArrowheads="1"/>
            </xdr:cNvSpPr>
          </xdr:nvSpPr>
          <xdr:spPr bwMode="auto">
            <a:xfrm>
              <a:off x="2389" y="598"/>
              <a:ext cx="59"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BIZ UDPゴシック"/>
                  <a:ea typeface="BIZ UDPゴシック"/>
                </a:rPr>
                <a:t>乗船日数</a:t>
              </a:r>
            </a:p>
          </xdr:txBody>
        </xdr:sp>
        <xdr:sp macro="" textlink="">
          <xdr:nvSpPr>
            <xdr:cNvPr id="1164" name="Rectangle 140">
              <a:extLst>
                <a:ext uri="{FF2B5EF4-FFF2-40B4-BE49-F238E27FC236}">
                  <a16:creationId xmlns:a16="http://schemas.microsoft.com/office/drawing/2014/main" id="{756B23E7-E958-197A-81F9-AD01238EEFB0}"/>
                </a:ext>
              </a:extLst>
            </xdr:cNvPr>
            <xdr:cNvSpPr>
              <a:spLocks noChangeArrowheads="1"/>
            </xdr:cNvSpPr>
          </xdr:nvSpPr>
          <xdr:spPr bwMode="auto">
            <a:xfrm>
              <a:off x="2074" y="683"/>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65" name="Rectangle 141">
              <a:extLst>
                <a:ext uri="{FF2B5EF4-FFF2-40B4-BE49-F238E27FC236}">
                  <a16:creationId xmlns:a16="http://schemas.microsoft.com/office/drawing/2014/main" id="{7E42906C-206D-B2AE-5185-E7036502B0A9}"/>
                </a:ext>
              </a:extLst>
            </xdr:cNvPr>
            <xdr:cNvSpPr>
              <a:spLocks noChangeArrowheads="1"/>
            </xdr:cNvSpPr>
          </xdr:nvSpPr>
          <xdr:spPr bwMode="auto">
            <a:xfrm>
              <a:off x="2145" y="686"/>
              <a:ext cx="65"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FF0000"/>
                  </a:solidFill>
                  <a:latin typeface="BIZ UDPゴシック"/>
                  <a:ea typeface="BIZ UDPゴシック"/>
                </a:rPr>
                <a:t>（2017/12/1）</a:t>
              </a:r>
            </a:p>
          </xdr:txBody>
        </xdr:sp>
        <xdr:sp macro="" textlink="">
          <xdr:nvSpPr>
            <xdr:cNvPr id="1166" name="Rectangle 142">
              <a:extLst>
                <a:ext uri="{FF2B5EF4-FFF2-40B4-BE49-F238E27FC236}">
                  <a16:creationId xmlns:a16="http://schemas.microsoft.com/office/drawing/2014/main" id="{EA80885F-1765-C3B2-BA99-25F7BA4E70C1}"/>
                </a:ext>
              </a:extLst>
            </xdr:cNvPr>
            <xdr:cNvSpPr>
              <a:spLocks noChangeArrowheads="1"/>
            </xdr:cNvSpPr>
          </xdr:nvSpPr>
          <xdr:spPr bwMode="auto">
            <a:xfrm>
              <a:off x="2215" y="686"/>
              <a:ext cx="68"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FF0000"/>
                  </a:solidFill>
                  <a:latin typeface="BIZ UDPゴシック"/>
                  <a:ea typeface="BIZ UDPゴシック"/>
                </a:rPr>
                <a:t>（2018/6/30）</a:t>
              </a:r>
            </a:p>
          </xdr:txBody>
        </xdr:sp>
        <xdr:sp macro="" textlink="">
          <xdr:nvSpPr>
            <xdr:cNvPr id="1167" name="Rectangle 143">
              <a:extLst>
                <a:ext uri="{FF2B5EF4-FFF2-40B4-BE49-F238E27FC236}">
                  <a16:creationId xmlns:a16="http://schemas.microsoft.com/office/drawing/2014/main" id="{2863F0BB-523E-E88A-EACB-EB79EFB1C18C}"/>
                </a:ext>
              </a:extLst>
            </xdr:cNvPr>
            <xdr:cNvSpPr>
              <a:spLocks noChangeArrowheads="1"/>
            </xdr:cNvSpPr>
          </xdr:nvSpPr>
          <xdr:spPr bwMode="auto">
            <a:xfrm>
              <a:off x="2285" y="686"/>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68" name="Rectangle 144">
              <a:extLst>
                <a:ext uri="{FF2B5EF4-FFF2-40B4-BE49-F238E27FC236}">
                  <a16:creationId xmlns:a16="http://schemas.microsoft.com/office/drawing/2014/main" id="{ED00B687-7B9A-A2F9-9A00-AB5D740F9B79}"/>
                </a:ext>
              </a:extLst>
            </xdr:cNvPr>
            <xdr:cNvSpPr>
              <a:spLocks noChangeArrowheads="1"/>
            </xdr:cNvSpPr>
          </xdr:nvSpPr>
          <xdr:spPr bwMode="auto">
            <a:xfrm>
              <a:off x="2374" y="686"/>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69" name="Rectangle 145">
              <a:extLst>
                <a:ext uri="{FF2B5EF4-FFF2-40B4-BE49-F238E27FC236}">
                  <a16:creationId xmlns:a16="http://schemas.microsoft.com/office/drawing/2014/main" id="{263FCB6A-6BC0-94FE-5D68-FB5981E9315A}"/>
                </a:ext>
              </a:extLst>
            </xdr:cNvPr>
            <xdr:cNvSpPr>
              <a:spLocks noChangeArrowheads="1"/>
            </xdr:cNvSpPr>
          </xdr:nvSpPr>
          <xdr:spPr bwMode="auto">
            <a:xfrm>
              <a:off x="1808" y="703"/>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70" name="Rectangle 146">
              <a:extLst>
                <a:ext uri="{FF2B5EF4-FFF2-40B4-BE49-F238E27FC236}">
                  <a16:creationId xmlns:a16="http://schemas.microsoft.com/office/drawing/2014/main" id="{74726974-B130-A268-F891-F0F5F25D505F}"/>
                </a:ext>
              </a:extLst>
            </xdr:cNvPr>
            <xdr:cNvSpPr>
              <a:spLocks noChangeArrowheads="1"/>
            </xdr:cNvSpPr>
          </xdr:nvSpPr>
          <xdr:spPr bwMode="auto">
            <a:xfrm>
              <a:off x="1914" y="703"/>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71" name="Rectangle 147">
              <a:extLst>
                <a:ext uri="{FF2B5EF4-FFF2-40B4-BE49-F238E27FC236}">
                  <a16:creationId xmlns:a16="http://schemas.microsoft.com/office/drawing/2014/main" id="{E0B6FE93-EAD9-1326-B584-5BC3BA5B6068}"/>
                </a:ext>
              </a:extLst>
            </xdr:cNvPr>
            <xdr:cNvSpPr>
              <a:spLocks noChangeArrowheads="1"/>
            </xdr:cNvSpPr>
          </xdr:nvSpPr>
          <xdr:spPr bwMode="auto">
            <a:xfrm>
              <a:off x="2003" y="703"/>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72" name="Rectangle 148">
              <a:extLst>
                <a:ext uri="{FF2B5EF4-FFF2-40B4-BE49-F238E27FC236}">
                  <a16:creationId xmlns:a16="http://schemas.microsoft.com/office/drawing/2014/main" id="{ACD822A0-1E27-5E27-C2DC-795086815B2F}"/>
                </a:ext>
              </a:extLst>
            </xdr:cNvPr>
            <xdr:cNvSpPr>
              <a:spLocks noChangeArrowheads="1"/>
            </xdr:cNvSpPr>
          </xdr:nvSpPr>
          <xdr:spPr bwMode="auto">
            <a:xfrm>
              <a:off x="2075" y="701"/>
              <a:ext cx="67"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FF0000"/>
                  </a:solidFill>
                  <a:latin typeface="BIZ UDPゴシック"/>
                  <a:ea typeface="BIZ UDPゴシック"/>
                </a:rPr>
                <a:t>一等航海士</a:t>
              </a:r>
            </a:p>
          </xdr:txBody>
        </xdr:sp>
        <xdr:sp macro="" textlink="">
          <xdr:nvSpPr>
            <xdr:cNvPr id="1173" name="Rectangle 149">
              <a:extLst>
                <a:ext uri="{FF2B5EF4-FFF2-40B4-BE49-F238E27FC236}">
                  <a16:creationId xmlns:a16="http://schemas.microsoft.com/office/drawing/2014/main" id="{DB10F8F4-357B-11CB-D09C-278E05B9A57D}"/>
                </a:ext>
              </a:extLst>
            </xdr:cNvPr>
            <xdr:cNvSpPr>
              <a:spLocks noChangeArrowheads="1"/>
            </xdr:cNvSpPr>
          </xdr:nvSpPr>
          <xdr:spPr bwMode="auto">
            <a:xfrm>
              <a:off x="2145" y="701"/>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74" name="Rectangle 150">
              <a:extLst>
                <a:ext uri="{FF2B5EF4-FFF2-40B4-BE49-F238E27FC236}">
                  <a16:creationId xmlns:a16="http://schemas.microsoft.com/office/drawing/2014/main" id="{21792B3D-E76F-F5CE-C78C-10BEACE9040D}"/>
                </a:ext>
              </a:extLst>
            </xdr:cNvPr>
            <xdr:cNvSpPr>
              <a:spLocks noChangeArrowheads="1"/>
            </xdr:cNvSpPr>
          </xdr:nvSpPr>
          <xdr:spPr bwMode="auto">
            <a:xfrm>
              <a:off x="2215" y="701"/>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75" name="Rectangle 151">
              <a:extLst>
                <a:ext uri="{FF2B5EF4-FFF2-40B4-BE49-F238E27FC236}">
                  <a16:creationId xmlns:a16="http://schemas.microsoft.com/office/drawing/2014/main" id="{79FBE4F6-5201-1A2B-C904-8D9B74426172}"/>
                </a:ext>
              </a:extLst>
            </xdr:cNvPr>
            <xdr:cNvSpPr>
              <a:spLocks noChangeArrowheads="1"/>
            </xdr:cNvSpPr>
          </xdr:nvSpPr>
          <xdr:spPr bwMode="auto">
            <a:xfrm>
              <a:off x="2321" y="699"/>
              <a:ext cx="15"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計</a:t>
              </a:r>
            </a:p>
          </xdr:txBody>
        </xdr:sp>
        <xdr:sp macro="" textlink="">
          <xdr:nvSpPr>
            <xdr:cNvPr id="1176" name="Rectangle 152">
              <a:extLst>
                <a:ext uri="{FF2B5EF4-FFF2-40B4-BE49-F238E27FC236}">
                  <a16:creationId xmlns:a16="http://schemas.microsoft.com/office/drawing/2014/main" id="{EDD1E8A2-86BB-2A22-2D9A-5D6F9BE0DE61}"/>
                </a:ext>
              </a:extLst>
            </xdr:cNvPr>
            <xdr:cNvSpPr>
              <a:spLocks noChangeArrowheads="1"/>
            </xdr:cNvSpPr>
          </xdr:nvSpPr>
          <xdr:spPr bwMode="auto">
            <a:xfrm>
              <a:off x="2375" y="702"/>
              <a:ext cx="86"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900" b="0" i="0" u="none" strike="noStrike" baseline="0">
                  <a:solidFill>
                    <a:srgbClr val="FF0000"/>
                  </a:solidFill>
                  <a:latin typeface="BIZ UDPゴシック"/>
                  <a:ea typeface="BIZ UDPゴシック"/>
                </a:rPr>
                <a:t>1年2ヶ月24日</a:t>
              </a:r>
            </a:p>
          </xdr:txBody>
        </xdr:sp>
        <xdr:sp macro="" textlink="">
          <xdr:nvSpPr>
            <xdr:cNvPr id="1177" name="Rectangle 153">
              <a:extLst>
                <a:ext uri="{FF2B5EF4-FFF2-40B4-BE49-F238E27FC236}">
                  <a16:creationId xmlns:a16="http://schemas.microsoft.com/office/drawing/2014/main" id="{7F8A15F8-DB5E-CF72-A1E1-C5F09FE798F5}"/>
                </a:ext>
              </a:extLst>
            </xdr:cNvPr>
            <xdr:cNvSpPr>
              <a:spLocks noChangeArrowheads="1"/>
            </xdr:cNvSpPr>
          </xdr:nvSpPr>
          <xdr:spPr bwMode="auto">
            <a:xfrm>
              <a:off x="1809" y="720"/>
              <a:ext cx="1"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78" name="Rectangle 154">
              <a:extLst>
                <a:ext uri="{FF2B5EF4-FFF2-40B4-BE49-F238E27FC236}">
                  <a16:creationId xmlns:a16="http://schemas.microsoft.com/office/drawing/2014/main" id="{60F9AD14-7A20-82AF-71F6-5C08F03A94F1}"/>
                </a:ext>
              </a:extLst>
            </xdr:cNvPr>
            <xdr:cNvSpPr>
              <a:spLocks noChangeArrowheads="1"/>
            </xdr:cNvSpPr>
          </xdr:nvSpPr>
          <xdr:spPr bwMode="auto">
            <a:xfrm>
              <a:off x="1915" y="720"/>
              <a:ext cx="1"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79" name="Rectangle 155">
              <a:extLst>
                <a:ext uri="{FF2B5EF4-FFF2-40B4-BE49-F238E27FC236}">
                  <a16:creationId xmlns:a16="http://schemas.microsoft.com/office/drawing/2014/main" id="{668B520C-4D87-EACA-4FF3-30E6DE969D21}"/>
                </a:ext>
              </a:extLst>
            </xdr:cNvPr>
            <xdr:cNvSpPr>
              <a:spLocks noChangeArrowheads="1"/>
            </xdr:cNvSpPr>
          </xdr:nvSpPr>
          <xdr:spPr bwMode="auto">
            <a:xfrm>
              <a:off x="2003" y="720"/>
              <a:ext cx="1"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80" name="Rectangle 156">
              <a:extLst>
                <a:ext uri="{FF2B5EF4-FFF2-40B4-BE49-F238E27FC236}">
                  <a16:creationId xmlns:a16="http://schemas.microsoft.com/office/drawing/2014/main" id="{6D7F9A1A-EDDA-F782-97FD-9C04EDEE4B75}"/>
                </a:ext>
              </a:extLst>
            </xdr:cNvPr>
            <xdr:cNvSpPr>
              <a:spLocks noChangeArrowheads="1"/>
            </xdr:cNvSpPr>
          </xdr:nvSpPr>
          <xdr:spPr bwMode="auto">
            <a:xfrm>
              <a:off x="2074" y="720"/>
              <a:ext cx="1"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81" name="Rectangle 157">
              <a:extLst>
                <a:ext uri="{FF2B5EF4-FFF2-40B4-BE49-F238E27FC236}">
                  <a16:creationId xmlns:a16="http://schemas.microsoft.com/office/drawing/2014/main" id="{CEFCDC2B-4567-11AB-28C3-AFF1ECF7B1AD}"/>
                </a:ext>
              </a:extLst>
            </xdr:cNvPr>
            <xdr:cNvSpPr>
              <a:spLocks noChangeArrowheads="1"/>
            </xdr:cNvSpPr>
          </xdr:nvSpPr>
          <xdr:spPr bwMode="auto">
            <a:xfrm>
              <a:off x="2145" y="720"/>
              <a:ext cx="1"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82" name="Rectangle 158">
              <a:extLst>
                <a:ext uri="{FF2B5EF4-FFF2-40B4-BE49-F238E27FC236}">
                  <a16:creationId xmlns:a16="http://schemas.microsoft.com/office/drawing/2014/main" id="{FECAAFFF-8A51-29F1-061D-00964CF842DE}"/>
                </a:ext>
              </a:extLst>
            </xdr:cNvPr>
            <xdr:cNvSpPr>
              <a:spLocks noChangeArrowheads="1"/>
            </xdr:cNvSpPr>
          </xdr:nvSpPr>
          <xdr:spPr bwMode="auto">
            <a:xfrm>
              <a:off x="2215" y="720"/>
              <a:ext cx="1"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83" name="Rectangle 159">
              <a:extLst>
                <a:ext uri="{FF2B5EF4-FFF2-40B4-BE49-F238E27FC236}">
                  <a16:creationId xmlns:a16="http://schemas.microsoft.com/office/drawing/2014/main" id="{02B651F2-F002-2308-C35C-CE7541EBD7BC}"/>
                </a:ext>
              </a:extLst>
            </xdr:cNvPr>
            <xdr:cNvSpPr>
              <a:spLocks noChangeArrowheads="1"/>
            </xdr:cNvSpPr>
          </xdr:nvSpPr>
          <xdr:spPr bwMode="auto">
            <a:xfrm>
              <a:off x="2286" y="720"/>
              <a:ext cx="1"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84" name="Rectangle 160">
              <a:extLst>
                <a:ext uri="{FF2B5EF4-FFF2-40B4-BE49-F238E27FC236}">
                  <a16:creationId xmlns:a16="http://schemas.microsoft.com/office/drawing/2014/main" id="{FED90E3C-F5BC-21E7-954F-89334E64D888}"/>
                </a:ext>
              </a:extLst>
            </xdr:cNvPr>
            <xdr:cNvSpPr>
              <a:spLocks noChangeArrowheads="1"/>
            </xdr:cNvSpPr>
          </xdr:nvSpPr>
          <xdr:spPr bwMode="auto">
            <a:xfrm>
              <a:off x="2375" y="720"/>
              <a:ext cx="1"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85" name="Rectangle 161">
              <a:extLst>
                <a:ext uri="{FF2B5EF4-FFF2-40B4-BE49-F238E27FC236}">
                  <a16:creationId xmlns:a16="http://schemas.microsoft.com/office/drawing/2014/main" id="{BFF3A84C-184A-162C-5E4C-B699CE93AE32}"/>
                </a:ext>
              </a:extLst>
            </xdr:cNvPr>
            <xdr:cNvSpPr>
              <a:spLocks noChangeArrowheads="1"/>
            </xdr:cNvSpPr>
          </xdr:nvSpPr>
          <xdr:spPr bwMode="auto">
            <a:xfrm>
              <a:off x="1825" y="769"/>
              <a:ext cx="7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◇◇◇◇丸</a:t>
              </a:r>
            </a:p>
          </xdr:txBody>
        </xdr:sp>
        <xdr:sp macro="" textlink="">
          <xdr:nvSpPr>
            <xdr:cNvPr id="1186" name="Rectangle 162">
              <a:extLst>
                <a:ext uri="{FF2B5EF4-FFF2-40B4-BE49-F238E27FC236}">
                  <a16:creationId xmlns:a16="http://schemas.microsoft.com/office/drawing/2014/main" id="{277DDB55-7636-127D-5BE2-D3E5715E18BA}"/>
                </a:ext>
              </a:extLst>
            </xdr:cNvPr>
            <xdr:cNvSpPr>
              <a:spLocks noChangeArrowheads="1"/>
            </xdr:cNvSpPr>
          </xdr:nvSpPr>
          <xdr:spPr bwMode="auto">
            <a:xfrm>
              <a:off x="1930" y="769"/>
              <a:ext cx="59"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12,000</a:t>
              </a:r>
            </a:p>
          </xdr:txBody>
        </xdr:sp>
        <xdr:sp macro="" textlink="">
          <xdr:nvSpPr>
            <xdr:cNvPr id="1187" name="Rectangle 163">
              <a:extLst>
                <a:ext uri="{FF2B5EF4-FFF2-40B4-BE49-F238E27FC236}">
                  <a16:creationId xmlns:a16="http://schemas.microsoft.com/office/drawing/2014/main" id="{D46B9F6B-9008-C64D-D1F3-4E31BEBEEBF2}"/>
                </a:ext>
              </a:extLst>
            </xdr:cNvPr>
            <xdr:cNvSpPr>
              <a:spLocks noChangeArrowheads="1"/>
            </xdr:cNvSpPr>
          </xdr:nvSpPr>
          <xdr:spPr bwMode="auto">
            <a:xfrm>
              <a:off x="2023" y="769"/>
              <a:ext cx="30"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沿海</a:t>
              </a:r>
            </a:p>
          </xdr:txBody>
        </xdr:sp>
        <xdr:sp macro="" textlink="">
          <xdr:nvSpPr>
            <xdr:cNvPr id="1188" name="Rectangle 164">
              <a:extLst>
                <a:ext uri="{FF2B5EF4-FFF2-40B4-BE49-F238E27FC236}">
                  <a16:creationId xmlns:a16="http://schemas.microsoft.com/office/drawing/2014/main" id="{0F1338CD-5B79-26AD-F4CA-11E05A1A2C8C}"/>
                </a:ext>
              </a:extLst>
            </xdr:cNvPr>
            <xdr:cNvSpPr>
              <a:spLocks noChangeArrowheads="1"/>
            </xdr:cNvSpPr>
          </xdr:nvSpPr>
          <xdr:spPr bwMode="auto">
            <a:xfrm>
              <a:off x="2093" y="769"/>
              <a:ext cx="30"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船長</a:t>
              </a:r>
            </a:p>
          </xdr:txBody>
        </xdr:sp>
        <xdr:sp macro="" textlink="">
          <xdr:nvSpPr>
            <xdr:cNvPr id="1189" name="Rectangle 165">
              <a:extLst>
                <a:ext uri="{FF2B5EF4-FFF2-40B4-BE49-F238E27FC236}">
                  <a16:creationId xmlns:a16="http://schemas.microsoft.com/office/drawing/2014/main" id="{FFA910C0-4D0A-9A5B-64D9-216670D880D9}"/>
                </a:ext>
              </a:extLst>
            </xdr:cNvPr>
            <xdr:cNvSpPr>
              <a:spLocks noChangeArrowheads="1"/>
            </xdr:cNvSpPr>
          </xdr:nvSpPr>
          <xdr:spPr bwMode="auto">
            <a:xfrm>
              <a:off x="2146" y="771"/>
              <a:ext cx="70"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FF0000"/>
                  </a:solidFill>
                  <a:latin typeface="BIZ UDPゴシック"/>
                  <a:ea typeface="BIZ UDPゴシック"/>
                </a:rPr>
                <a:t>2011/12/7</a:t>
              </a:r>
            </a:p>
          </xdr:txBody>
        </xdr:sp>
        <xdr:sp macro="" textlink="">
          <xdr:nvSpPr>
            <xdr:cNvPr id="1190" name="Rectangle 166">
              <a:extLst>
                <a:ext uri="{FF2B5EF4-FFF2-40B4-BE49-F238E27FC236}">
                  <a16:creationId xmlns:a16="http://schemas.microsoft.com/office/drawing/2014/main" id="{815099AC-5275-5910-AC9F-F4869B0D69B1}"/>
                </a:ext>
              </a:extLst>
            </xdr:cNvPr>
            <xdr:cNvSpPr>
              <a:spLocks noChangeArrowheads="1"/>
            </xdr:cNvSpPr>
          </xdr:nvSpPr>
          <xdr:spPr bwMode="auto">
            <a:xfrm>
              <a:off x="2216" y="772"/>
              <a:ext cx="66"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FF0000"/>
                  </a:solidFill>
                  <a:latin typeface="BIZ UDPゴシック"/>
                  <a:ea typeface="BIZ UDPゴシック"/>
                </a:rPr>
                <a:t>2022/10/25</a:t>
              </a:r>
            </a:p>
          </xdr:txBody>
        </xdr:sp>
        <xdr:sp macro="" textlink="">
          <xdr:nvSpPr>
            <xdr:cNvPr id="1191" name="Rectangle 167">
              <a:extLst>
                <a:ext uri="{FF2B5EF4-FFF2-40B4-BE49-F238E27FC236}">
                  <a16:creationId xmlns:a16="http://schemas.microsoft.com/office/drawing/2014/main" id="{6DD91FA4-E4EE-6174-84EA-F78FBD509001}"/>
                </a:ext>
              </a:extLst>
            </xdr:cNvPr>
            <xdr:cNvSpPr>
              <a:spLocks noChangeArrowheads="1"/>
            </xdr:cNvSpPr>
          </xdr:nvSpPr>
          <xdr:spPr bwMode="auto">
            <a:xfrm>
              <a:off x="2286" y="771"/>
              <a:ext cx="93"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FF0000"/>
                  </a:solidFill>
                  <a:latin typeface="BIZ UDPゴシック"/>
                  <a:ea typeface="BIZ UDPゴシック"/>
                </a:rPr>
                <a:t>10年10ヶ月19日</a:t>
              </a:r>
            </a:p>
          </xdr:txBody>
        </xdr:sp>
        <xdr:sp macro="" textlink="">
          <xdr:nvSpPr>
            <xdr:cNvPr id="1192" name="Rectangle 168">
              <a:extLst>
                <a:ext uri="{FF2B5EF4-FFF2-40B4-BE49-F238E27FC236}">
                  <a16:creationId xmlns:a16="http://schemas.microsoft.com/office/drawing/2014/main" id="{DBE15AE9-E229-16F7-279A-0300FDAD515A}"/>
                </a:ext>
              </a:extLst>
            </xdr:cNvPr>
            <xdr:cNvSpPr>
              <a:spLocks noChangeArrowheads="1"/>
            </xdr:cNvSpPr>
          </xdr:nvSpPr>
          <xdr:spPr bwMode="auto">
            <a:xfrm>
              <a:off x="2383" y="769"/>
              <a:ext cx="7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5ヶ月13日</a:t>
              </a:r>
            </a:p>
          </xdr:txBody>
        </xdr:sp>
        <xdr:sp macro="" textlink="">
          <xdr:nvSpPr>
            <xdr:cNvPr id="1193" name="Rectangle 169">
              <a:extLst>
                <a:ext uri="{FF2B5EF4-FFF2-40B4-BE49-F238E27FC236}">
                  <a16:creationId xmlns:a16="http://schemas.microsoft.com/office/drawing/2014/main" id="{F56C8B26-5282-7F99-55DA-CD03B8E18CCF}"/>
                </a:ext>
              </a:extLst>
            </xdr:cNvPr>
            <xdr:cNvSpPr>
              <a:spLocks noChangeArrowheads="1"/>
            </xdr:cNvSpPr>
          </xdr:nvSpPr>
          <xdr:spPr bwMode="auto">
            <a:xfrm>
              <a:off x="1809" y="735"/>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94" name="Rectangle 170">
              <a:extLst>
                <a:ext uri="{FF2B5EF4-FFF2-40B4-BE49-F238E27FC236}">
                  <a16:creationId xmlns:a16="http://schemas.microsoft.com/office/drawing/2014/main" id="{6A9326B9-AA67-5F60-EEC8-188D53036D72}"/>
                </a:ext>
              </a:extLst>
            </xdr:cNvPr>
            <xdr:cNvSpPr>
              <a:spLocks noChangeArrowheads="1"/>
            </xdr:cNvSpPr>
          </xdr:nvSpPr>
          <xdr:spPr bwMode="auto">
            <a:xfrm>
              <a:off x="1915" y="735"/>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95" name="Rectangle 171">
              <a:extLst>
                <a:ext uri="{FF2B5EF4-FFF2-40B4-BE49-F238E27FC236}">
                  <a16:creationId xmlns:a16="http://schemas.microsoft.com/office/drawing/2014/main" id="{FF50D74F-1FCE-7ECF-8A4A-2B0D34F45C89}"/>
                </a:ext>
              </a:extLst>
            </xdr:cNvPr>
            <xdr:cNvSpPr>
              <a:spLocks noChangeArrowheads="1"/>
            </xdr:cNvSpPr>
          </xdr:nvSpPr>
          <xdr:spPr bwMode="auto">
            <a:xfrm>
              <a:off x="2003" y="735"/>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96" name="Rectangle 172">
              <a:extLst>
                <a:ext uri="{FF2B5EF4-FFF2-40B4-BE49-F238E27FC236}">
                  <a16:creationId xmlns:a16="http://schemas.microsoft.com/office/drawing/2014/main" id="{BE31A3D8-9F68-0BE9-B0A0-7B3C050EA87E}"/>
                </a:ext>
              </a:extLst>
            </xdr:cNvPr>
            <xdr:cNvSpPr>
              <a:spLocks noChangeArrowheads="1"/>
            </xdr:cNvSpPr>
          </xdr:nvSpPr>
          <xdr:spPr bwMode="auto">
            <a:xfrm>
              <a:off x="2074" y="735"/>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97" name="Rectangle 173">
              <a:extLst>
                <a:ext uri="{FF2B5EF4-FFF2-40B4-BE49-F238E27FC236}">
                  <a16:creationId xmlns:a16="http://schemas.microsoft.com/office/drawing/2014/main" id="{7789A0E4-4268-3BF2-B0DF-934C3A5D1AB0}"/>
                </a:ext>
              </a:extLst>
            </xdr:cNvPr>
            <xdr:cNvSpPr>
              <a:spLocks noChangeArrowheads="1"/>
            </xdr:cNvSpPr>
          </xdr:nvSpPr>
          <xdr:spPr bwMode="auto">
            <a:xfrm>
              <a:off x="2145" y="735"/>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98" name="Rectangle 174">
              <a:extLst>
                <a:ext uri="{FF2B5EF4-FFF2-40B4-BE49-F238E27FC236}">
                  <a16:creationId xmlns:a16="http://schemas.microsoft.com/office/drawing/2014/main" id="{F5561CEA-0B84-DE2E-8D05-35E3CEFBBA92}"/>
                </a:ext>
              </a:extLst>
            </xdr:cNvPr>
            <xdr:cNvSpPr>
              <a:spLocks noChangeArrowheads="1"/>
            </xdr:cNvSpPr>
          </xdr:nvSpPr>
          <xdr:spPr bwMode="auto">
            <a:xfrm>
              <a:off x="2215" y="735"/>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99" name="Rectangle 175">
              <a:extLst>
                <a:ext uri="{FF2B5EF4-FFF2-40B4-BE49-F238E27FC236}">
                  <a16:creationId xmlns:a16="http://schemas.microsoft.com/office/drawing/2014/main" id="{ECDD72DF-0E73-07F7-75A3-38C5B82DB538}"/>
                </a:ext>
              </a:extLst>
            </xdr:cNvPr>
            <xdr:cNvSpPr>
              <a:spLocks noChangeArrowheads="1"/>
            </xdr:cNvSpPr>
          </xdr:nvSpPr>
          <xdr:spPr bwMode="auto">
            <a:xfrm>
              <a:off x="2286" y="735"/>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00" name="Rectangle 176">
              <a:extLst>
                <a:ext uri="{FF2B5EF4-FFF2-40B4-BE49-F238E27FC236}">
                  <a16:creationId xmlns:a16="http://schemas.microsoft.com/office/drawing/2014/main" id="{50D5B0C3-9AEC-935B-AA23-15EFCA0DD517}"/>
                </a:ext>
              </a:extLst>
            </xdr:cNvPr>
            <xdr:cNvSpPr>
              <a:spLocks noChangeArrowheads="1"/>
            </xdr:cNvSpPr>
          </xdr:nvSpPr>
          <xdr:spPr bwMode="auto">
            <a:xfrm>
              <a:off x="2375" y="735"/>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01" name="Rectangle 177">
              <a:extLst>
                <a:ext uri="{FF2B5EF4-FFF2-40B4-BE49-F238E27FC236}">
                  <a16:creationId xmlns:a16="http://schemas.microsoft.com/office/drawing/2014/main" id="{45576E3E-15B7-4806-39B1-D9EA343C0FF4}"/>
                </a:ext>
              </a:extLst>
            </xdr:cNvPr>
            <xdr:cNvSpPr>
              <a:spLocks noChangeArrowheads="1"/>
            </xdr:cNvSpPr>
          </xdr:nvSpPr>
          <xdr:spPr bwMode="auto">
            <a:xfrm>
              <a:off x="1809" y="785"/>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02" name="Rectangle 178">
              <a:extLst>
                <a:ext uri="{FF2B5EF4-FFF2-40B4-BE49-F238E27FC236}">
                  <a16:creationId xmlns:a16="http://schemas.microsoft.com/office/drawing/2014/main" id="{533DD4F1-F556-86D9-F322-97D67D30CD37}"/>
                </a:ext>
              </a:extLst>
            </xdr:cNvPr>
            <xdr:cNvSpPr>
              <a:spLocks noChangeArrowheads="1"/>
            </xdr:cNvSpPr>
          </xdr:nvSpPr>
          <xdr:spPr bwMode="auto">
            <a:xfrm>
              <a:off x="1915" y="785"/>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03" name="Rectangle 179">
              <a:extLst>
                <a:ext uri="{FF2B5EF4-FFF2-40B4-BE49-F238E27FC236}">
                  <a16:creationId xmlns:a16="http://schemas.microsoft.com/office/drawing/2014/main" id="{D668372D-8ABA-088F-9AC2-13E128D2C296}"/>
                </a:ext>
              </a:extLst>
            </xdr:cNvPr>
            <xdr:cNvSpPr>
              <a:spLocks noChangeArrowheads="1"/>
            </xdr:cNvSpPr>
          </xdr:nvSpPr>
          <xdr:spPr bwMode="auto">
            <a:xfrm>
              <a:off x="2003" y="785"/>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04" name="Rectangle 180">
              <a:extLst>
                <a:ext uri="{FF2B5EF4-FFF2-40B4-BE49-F238E27FC236}">
                  <a16:creationId xmlns:a16="http://schemas.microsoft.com/office/drawing/2014/main" id="{B86E528D-57C0-EF2C-1F6E-DF6483356AD8}"/>
                </a:ext>
              </a:extLst>
            </xdr:cNvPr>
            <xdr:cNvSpPr>
              <a:spLocks noChangeArrowheads="1"/>
            </xdr:cNvSpPr>
          </xdr:nvSpPr>
          <xdr:spPr bwMode="auto">
            <a:xfrm>
              <a:off x="2074" y="785"/>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05" name="Rectangle 181">
              <a:extLst>
                <a:ext uri="{FF2B5EF4-FFF2-40B4-BE49-F238E27FC236}">
                  <a16:creationId xmlns:a16="http://schemas.microsoft.com/office/drawing/2014/main" id="{DEAD8C3F-89B5-09F1-4B30-F0CBBDA21408}"/>
                </a:ext>
              </a:extLst>
            </xdr:cNvPr>
            <xdr:cNvSpPr>
              <a:spLocks noChangeArrowheads="1"/>
            </xdr:cNvSpPr>
          </xdr:nvSpPr>
          <xdr:spPr bwMode="auto">
            <a:xfrm>
              <a:off x="2146" y="789"/>
              <a:ext cx="75"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FF0000"/>
                  </a:solidFill>
                  <a:latin typeface="BIZ UDPゴシック"/>
                  <a:ea typeface="BIZ UDPゴシック"/>
                </a:rPr>
                <a:t>（2019/1/3）</a:t>
              </a:r>
            </a:p>
          </xdr:txBody>
        </xdr:sp>
        <xdr:sp macro="" textlink="">
          <xdr:nvSpPr>
            <xdr:cNvPr id="1206" name="Rectangle 182">
              <a:extLst>
                <a:ext uri="{FF2B5EF4-FFF2-40B4-BE49-F238E27FC236}">
                  <a16:creationId xmlns:a16="http://schemas.microsoft.com/office/drawing/2014/main" id="{D0BDF67C-FA99-6137-7ED7-547AAA32CE60}"/>
                </a:ext>
              </a:extLst>
            </xdr:cNvPr>
            <xdr:cNvSpPr>
              <a:spLocks noChangeArrowheads="1"/>
            </xdr:cNvSpPr>
          </xdr:nvSpPr>
          <xdr:spPr bwMode="auto">
            <a:xfrm>
              <a:off x="2215" y="789"/>
              <a:ext cx="67"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FF0000"/>
                  </a:solidFill>
                  <a:latin typeface="BIZ UDPゴシック"/>
                  <a:ea typeface="BIZ UDPゴシック"/>
                </a:rPr>
                <a:t>（2019/6/15）</a:t>
              </a:r>
            </a:p>
          </xdr:txBody>
        </xdr:sp>
        <xdr:sp macro="" textlink="">
          <xdr:nvSpPr>
            <xdr:cNvPr id="1207" name="Rectangle 183">
              <a:extLst>
                <a:ext uri="{FF2B5EF4-FFF2-40B4-BE49-F238E27FC236}">
                  <a16:creationId xmlns:a16="http://schemas.microsoft.com/office/drawing/2014/main" id="{80970A96-FCDF-6962-AE1D-6690BF3D8668}"/>
                </a:ext>
              </a:extLst>
            </xdr:cNvPr>
            <xdr:cNvSpPr>
              <a:spLocks noChangeArrowheads="1"/>
            </xdr:cNvSpPr>
          </xdr:nvSpPr>
          <xdr:spPr bwMode="auto">
            <a:xfrm>
              <a:off x="2285" y="789"/>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08" name="Rectangle 184">
              <a:extLst>
                <a:ext uri="{FF2B5EF4-FFF2-40B4-BE49-F238E27FC236}">
                  <a16:creationId xmlns:a16="http://schemas.microsoft.com/office/drawing/2014/main" id="{DB2BE2A7-EC33-54F0-EA18-1D283F017AC5}"/>
                </a:ext>
              </a:extLst>
            </xdr:cNvPr>
            <xdr:cNvSpPr>
              <a:spLocks noChangeArrowheads="1"/>
            </xdr:cNvSpPr>
          </xdr:nvSpPr>
          <xdr:spPr bwMode="auto">
            <a:xfrm>
              <a:off x="2374" y="789"/>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09" name="Rectangle 185">
              <a:extLst>
                <a:ext uri="{FF2B5EF4-FFF2-40B4-BE49-F238E27FC236}">
                  <a16:creationId xmlns:a16="http://schemas.microsoft.com/office/drawing/2014/main" id="{EF025773-BA14-DCCA-65EF-9F44D5617BAB}"/>
                </a:ext>
              </a:extLst>
            </xdr:cNvPr>
            <xdr:cNvSpPr>
              <a:spLocks noChangeArrowheads="1"/>
            </xdr:cNvSpPr>
          </xdr:nvSpPr>
          <xdr:spPr bwMode="auto">
            <a:xfrm>
              <a:off x="1825" y="803"/>
              <a:ext cx="74"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△△△△丸</a:t>
              </a:r>
            </a:p>
          </xdr:txBody>
        </xdr:sp>
        <xdr:sp macro="" textlink="">
          <xdr:nvSpPr>
            <xdr:cNvPr id="1210" name="Rectangle 186">
              <a:extLst>
                <a:ext uri="{FF2B5EF4-FFF2-40B4-BE49-F238E27FC236}">
                  <a16:creationId xmlns:a16="http://schemas.microsoft.com/office/drawing/2014/main" id="{B3EE4CEF-B363-DE13-9EDB-0ED49D8E851F}"/>
                </a:ext>
              </a:extLst>
            </xdr:cNvPr>
            <xdr:cNvSpPr>
              <a:spLocks noChangeArrowheads="1"/>
            </xdr:cNvSpPr>
          </xdr:nvSpPr>
          <xdr:spPr bwMode="auto">
            <a:xfrm>
              <a:off x="1934" y="803"/>
              <a:ext cx="50"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5,000</a:t>
              </a:r>
            </a:p>
          </xdr:txBody>
        </xdr:sp>
        <xdr:sp macro="" textlink="">
          <xdr:nvSpPr>
            <xdr:cNvPr id="1211" name="Rectangle 187">
              <a:extLst>
                <a:ext uri="{FF2B5EF4-FFF2-40B4-BE49-F238E27FC236}">
                  <a16:creationId xmlns:a16="http://schemas.microsoft.com/office/drawing/2014/main" id="{41062DC1-8547-39C8-8662-A9A3971DF430}"/>
                </a:ext>
              </a:extLst>
            </xdr:cNvPr>
            <xdr:cNvSpPr>
              <a:spLocks noChangeArrowheads="1"/>
            </xdr:cNvSpPr>
          </xdr:nvSpPr>
          <xdr:spPr bwMode="auto">
            <a:xfrm>
              <a:off x="2023" y="803"/>
              <a:ext cx="30"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沿海</a:t>
              </a:r>
            </a:p>
          </xdr:txBody>
        </xdr:sp>
        <xdr:sp macro="" textlink="">
          <xdr:nvSpPr>
            <xdr:cNvPr id="1212" name="Rectangle 188">
              <a:extLst>
                <a:ext uri="{FF2B5EF4-FFF2-40B4-BE49-F238E27FC236}">
                  <a16:creationId xmlns:a16="http://schemas.microsoft.com/office/drawing/2014/main" id="{4AE8C3BF-4E86-3F86-1F2A-574EF6D879DE}"/>
                </a:ext>
              </a:extLst>
            </xdr:cNvPr>
            <xdr:cNvSpPr>
              <a:spLocks noChangeArrowheads="1"/>
            </xdr:cNvSpPr>
          </xdr:nvSpPr>
          <xdr:spPr bwMode="auto">
            <a:xfrm>
              <a:off x="2093" y="803"/>
              <a:ext cx="30"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船長</a:t>
              </a:r>
            </a:p>
          </xdr:txBody>
        </xdr:sp>
        <xdr:sp macro="" textlink="">
          <xdr:nvSpPr>
            <xdr:cNvPr id="1213" name="Rectangle 189">
              <a:extLst>
                <a:ext uri="{FF2B5EF4-FFF2-40B4-BE49-F238E27FC236}">
                  <a16:creationId xmlns:a16="http://schemas.microsoft.com/office/drawing/2014/main" id="{88C5D09C-D9EC-D7BA-89B9-92BB42EA9858}"/>
                </a:ext>
              </a:extLst>
            </xdr:cNvPr>
            <xdr:cNvSpPr>
              <a:spLocks noChangeArrowheads="1"/>
            </xdr:cNvSpPr>
          </xdr:nvSpPr>
          <xdr:spPr bwMode="auto">
            <a:xfrm>
              <a:off x="2146" y="805"/>
              <a:ext cx="70"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FF0000"/>
                  </a:solidFill>
                  <a:latin typeface="BIZ UDPゴシック"/>
                  <a:ea typeface="BIZ UDPゴシック"/>
                </a:rPr>
                <a:t>2011/12/7</a:t>
              </a:r>
            </a:p>
          </xdr:txBody>
        </xdr:sp>
        <xdr:sp macro="" textlink="">
          <xdr:nvSpPr>
            <xdr:cNvPr id="1214" name="Rectangle 190">
              <a:extLst>
                <a:ext uri="{FF2B5EF4-FFF2-40B4-BE49-F238E27FC236}">
                  <a16:creationId xmlns:a16="http://schemas.microsoft.com/office/drawing/2014/main" id="{4506CDAB-435D-F542-45FC-E9FF49FEA60B}"/>
                </a:ext>
              </a:extLst>
            </xdr:cNvPr>
            <xdr:cNvSpPr>
              <a:spLocks noChangeArrowheads="1"/>
            </xdr:cNvSpPr>
          </xdr:nvSpPr>
          <xdr:spPr bwMode="auto">
            <a:xfrm>
              <a:off x="2216" y="806"/>
              <a:ext cx="66"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FF0000"/>
                  </a:solidFill>
                  <a:latin typeface="BIZ UDPゴシック"/>
                  <a:ea typeface="BIZ UDPゴシック"/>
                </a:rPr>
                <a:t>2022/10/25</a:t>
              </a:r>
            </a:p>
          </xdr:txBody>
        </xdr:sp>
        <xdr:sp macro="" textlink="">
          <xdr:nvSpPr>
            <xdr:cNvPr id="1215" name="Rectangle 191">
              <a:extLst>
                <a:ext uri="{FF2B5EF4-FFF2-40B4-BE49-F238E27FC236}">
                  <a16:creationId xmlns:a16="http://schemas.microsoft.com/office/drawing/2014/main" id="{A7A20E46-96DE-209E-CBBA-F34864282F9B}"/>
                </a:ext>
              </a:extLst>
            </xdr:cNvPr>
            <xdr:cNvSpPr>
              <a:spLocks noChangeArrowheads="1"/>
            </xdr:cNvSpPr>
          </xdr:nvSpPr>
          <xdr:spPr bwMode="auto">
            <a:xfrm>
              <a:off x="2286" y="805"/>
              <a:ext cx="93"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FF0000"/>
                  </a:solidFill>
                  <a:latin typeface="BIZ UDPゴシック"/>
                  <a:ea typeface="BIZ UDPゴシック"/>
                </a:rPr>
                <a:t>10年10ヶ月19日</a:t>
              </a:r>
            </a:p>
          </xdr:txBody>
        </xdr:sp>
        <xdr:sp macro="" textlink="">
          <xdr:nvSpPr>
            <xdr:cNvPr id="1216" name="Rectangle 192">
              <a:extLst>
                <a:ext uri="{FF2B5EF4-FFF2-40B4-BE49-F238E27FC236}">
                  <a16:creationId xmlns:a16="http://schemas.microsoft.com/office/drawing/2014/main" id="{6B5E89BC-83AE-2C9E-D55A-E1BA490CA63D}"/>
                </a:ext>
              </a:extLst>
            </xdr:cNvPr>
            <xdr:cNvSpPr>
              <a:spLocks noChangeArrowheads="1"/>
            </xdr:cNvSpPr>
          </xdr:nvSpPr>
          <xdr:spPr bwMode="auto">
            <a:xfrm>
              <a:off x="2386" y="803"/>
              <a:ext cx="65"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FF0000"/>
                  </a:solidFill>
                  <a:latin typeface="BIZ UDPゴシック"/>
                  <a:ea typeface="BIZ UDPゴシック"/>
                </a:rPr>
                <a:t>9ヶ月0日</a:t>
              </a:r>
            </a:p>
          </xdr:txBody>
        </xdr:sp>
        <xdr:sp macro="" textlink="">
          <xdr:nvSpPr>
            <xdr:cNvPr id="1217" name="Rectangle 193">
              <a:extLst>
                <a:ext uri="{FF2B5EF4-FFF2-40B4-BE49-F238E27FC236}">
                  <a16:creationId xmlns:a16="http://schemas.microsoft.com/office/drawing/2014/main" id="{B9B300DD-CDD7-B93D-3C66-274A24A895B2}"/>
                </a:ext>
              </a:extLst>
            </xdr:cNvPr>
            <xdr:cNvSpPr>
              <a:spLocks noChangeArrowheads="1"/>
            </xdr:cNvSpPr>
          </xdr:nvSpPr>
          <xdr:spPr bwMode="auto">
            <a:xfrm>
              <a:off x="1809" y="819"/>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18" name="Rectangle 194">
              <a:extLst>
                <a:ext uri="{FF2B5EF4-FFF2-40B4-BE49-F238E27FC236}">
                  <a16:creationId xmlns:a16="http://schemas.microsoft.com/office/drawing/2014/main" id="{F7423F0D-114B-CF52-12B9-AEEE76C0FFBC}"/>
                </a:ext>
              </a:extLst>
            </xdr:cNvPr>
            <xdr:cNvSpPr>
              <a:spLocks noChangeArrowheads="1"/>
            </xdr:cNvSpPr>
          </xdr:nvSpPr>
          <xdr:spPr bwMode="auto">
            <a:xfrm>
              <a:off x="1915" y="819"/>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19" name="Rectangle 195">
              <a:extLst>
                <a:ext uri="{FF2B5EF4-FFF2-40B4-BE49-F238E27FC236}">
                  <a16:creationId xmlns:a16="http://schemas.microsoft.com/office/drawing/2014/main" id="{44C6EB4D-C435-2DBA-F0F8-C6D085220B70}"/>
                </a:ext>
              </a:extLst>
            </xdr:cNvPr>
            <xdr:cNvSpPr>
              <a:spLocks noChangeArrowheads="1"/>
            </xdr:cNvSpPr>
          </xdr:nvSpPr>
          <xdr:spPr bwMode="auto">
            <a:xfrm>
              <a:off x="2003" y="819"/>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20" name="Rectangle 196">
              <a:extLst>
                <a:ext uri="{FF2B5EF4-FFF2-40B4-BE49-F238E27FC236}">
                  <a16:creationId xmlns:a16="http://schemas.microsoft.com/office/drawing/2014/main" id="{F66B544F-4AE0-B7F9-C593-3BCB1D92048E}"/>
                </a:ext>
              </a:extLst>
            </xdr:cNvPr>
            <xdr:cNvSpPr>
              <a:spLocks noChangeArrowheads="1"/>
            </xdr:cNvSpPr>
          </xdr:nvSpPr>
          <xdr:spPr bwMode="auto">
            <a:xfrm>
              <a:off x="2074" y="819"/>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21" name="Rectangle 197">
              <a:extLst>
                <a:ext uri="{FF2B5EF4-FFF2-40B4-BE49-F238E27FC236}">
                  <a16:creationId xmlns:a16="http://schemas.microsoft.com/office/drawing/2014/main" id="{B80AECCC-0D5E-B85A-42A6-90BE28C57664}"/>
                </a:ext>
              </a:extLst>
            </xdr:cNvPr>
            <xdr:cNvSpPr>
              <a:spLocks noChangeArrowheads="1"/>
            </xdr:cNvSpPr>
          </xdr:nvSpPr>
          <xdr:spPr bwMode="auto">
            <a:xfrm>
              <a:off x="2145" y="823"/>
              <a:ext cx="65"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FF0000"/>
                  </a:solidFill>
                  <a:latin typeface="BIZ UDPゴシック"/>
                  <a:ea typeface="BIZ UDPゴシック"/>
                </a:rPr>
                <a:t>（2019/10/1）</a:t>
              </a:r>
            </a:p>
          </xdr:txBody>
        </xdr:sp>
        <xdr:sp macro="" textlink="">
          <xdr:nvSpPr>
            <xdr:cNvPr id="1222" name="Rectangle 198">
              <a:extLst>
                <a:ext uri="{FF2B5EF4-FFF2-40B4-BE49-F238E27FC236}">
                  <a16:creationId xmlns:a16="http://schemas.microsoft.com/office/drawing/2014/main" id="{666B5C34-D9CE-2853-1013-9B57CEB2B862}"/>
                </a:ext>
              </a:extLst>
            </xdr:cNvPr>
            <xdr:cNvSpPr>
              <a:spLocks noChangeArrowheads="1"/>
            </xdr:cNvSpPr>
          </xdr:nvSpPr>
          <xdr:spPr bwMode="auto">
            <a:xfrm>
              <a:off x="2216" y="823"/>
              <a:ext cx="69"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FF0000"/>
                  </a:solidFill>
                  <a:latin typeface="BIZ UDPゴシック"/>
                  <a:ea typeface="BIZ UDPゴシック"/>
                </a:rPr>
                <a:t>（2020/6/30）</a:t>
              </a:r>
            </a:p>
          </xdr:txBody>
        </xdr:sp>
        <xdr:sp macro="" textlink="">
          <xdr:nvSpPr>
            <xdr:cNvPr id="1223" name="Rectangle 199">
              <a:extLst>
                <a:ext uri="{FF2B5EF4-FFF2-40B4-BE49-F238E27FC236}">
                  <a16:creationId xmlns:a16="http://schemas.microsoft.com/office/drawing/2014/main" id="{4A845559-F528-1150-3971-F624A65BD59E}"/>
                </a:ext>
              </a:extLst>
            </xdr:cNvPr>
            <xdr:cNvSpPr>
              <a:spLocks noChangeArrowheads="1"/>
            </xdr:cNvSpPr>
          </xdr:nvSpPr>
          <xdr:spPr bwMode="auto">
            <a:xfrm>
              <a:off x="2285" y="823"/>
              <a:ext cx="1"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24" name="Rectangle 200">
              <a:extLst>
                <a:ext uri="{FF2B5EF4-FFF2-40B4-BE49-F238E27FC236}">
                  <a16:creationId xmlns:a16="http://schemas.microsoft.com/office/drawing/2014/main" id="{9FF8268D-BFED-A9D0-AB16-E19854E239FD}"/>
                </a:ext>
              </a:extLst>
            </xdr:cNvPr>
            <xdr:cNvSpPr>
              <a:spLocks noChangeArrowheads="1"/>
            </xdr:cNvSpPr>
          </xdr:nvSpPr>
          <xdr:spPr bwMode="auto">
            <a:xfrm>
              <a:off x="2374" y="823"/>
              <a:ext cx="1"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25" name="Rectangle 201">
              <a:extLst>
                <a:ext uri="{FF2B5EF4-FFF2-40B4-BE49-F238E27FC236}">
                  <a16:creationId xmlns:a16="http://schemas.microsoft.com/office/drawing/2014/main" id="{66A4F7A5-0CF8-B85A-25E6-D48C2E209C49}"/>
                </a:ext>
              </a:extLst>
            </xdr:cNvPr>
            <xdr:cNvSpPr>
              <a:spLocks noChangeArrowheads="1"/>
            </xdr:cNvSpPr>
          </xdr:nvSpPr>
          <xdr:spPr bwMode="auto">
            <a:xfrm>
              <a:off x="1808" y="909"/>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26" name="Rectangle 202">
              <a:extLst>
                <a:ext uri="{FF2B5EF4-FFF2-40B4-BE49-F238E27FC236}">
                  <a16:creationId xmlns:a16="http://schemas.microsoft.com/office/drawing/2014/main" id="{3CF774A3-8175-ABE4-9C86-236D098D6995}"/>
                </a:ext>
              </a:extLst>
            </xdr:cNvPr>
            <xdr:cNvSpPr>
              <a:spLocks noChangeArrowheads="1"/>
            </xdr:cNvSpPr>
          </xdr:nvSpPr>
          <xdr:spPr bwMode="auto">
            <a:xfrm>
              <a:off x="1914" y="909"/>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27" name="Rectangle 203">
              <a:extLst>
                <a:ext uri="{FF2B5EF4-FFF2-40B4-BE49-F238E27FC236}">
                  <a16:creationId xmlns:a16="http://schemas.microsoft.com/office/drawing/2014/main" id="{E228B533-0C11-B9DF-8FB3-4BABFA93FA42}"/>
                </a:ext>
              </a:extLst>
            </xdr:cNvPr>
            <xdr:cNvSpPr>
              <a:spLocks noChangeArrowheads="1"/>
            </xdr:cNvSpPr>
          </xdr:nvSpPr>
          <xdr:spPr bwMode="auto">
            <a:xfrm>
              <a:off x="2003" y="909"/>
              <a:ext cx="1"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1229" name="Rectangle 205">
            <a:extLst>
              <a:ext uri="{FF2B5EF4-FFF2-40B4-BE49-F238E27FC236}">
                <a16:creationId xmlns:a16="http://schemas.microsoft.com/office/drawing/2014/main" id="{F2D4A05D-ACBE-9ED0-8D0D-D8C720306AB6}"/>
              </a:ext>
            </a:extLst>
          </xdr:cNvPr>
          <xdr:cNvSpPr>
            <a:spLocks noChangeArrowheads="1"/>
          </xdr:cNvSpPr>
        </xdr:nvSpPr>
        <xdr:spPr bwMode="auto">
          <a:xfrm>
            <a:off x="20005858" y="8610600"/>
            <a:ext cx="289114"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100" b="0" i="0" u="none" strike="noStrike" baseline="0">
                <a:solidFill>
                  <a:srgbClr val="FF0000"/>
                </a:solidFill>
                <a:latin typeface="BIZ UDPゴシック"/>
                <a:ea typeface="BIZ UDPゴシック"/>
              </a:rPr>
              <a:t>船長</a:t>
            </a:r>
          </a:p>
        </xdr:txBody>
      </xdr:sp>
      <xdr:sp macro="" textlink="">
        <xdr:nvSpPr>
          <xdr:cNvPr id="1230" name="Rectangle 206">
            <a:extLst>
              <a:ext uri="{FF2B5EF4-FFF2-40B4-BE49-F238E27FC236}">
                <a16:creationId xmlns:a16="http://schemas.microsoft.com/office/drawing/2014/main" id="{ABE8E30D-8BCE-F875-CE9E-F0F06B8BEFE9}"/>
              </a:ext>
            </a:extLst>
          </xdr:cNvPr>
          <xdr:cNvSpPr>
            <a:spLocks noChangeArrowheads="1"/>
          </xdr:cNvSpPr>
        </xdr:nvSpPr>
        <xdr:spPr bwMode="auto">
          <a:xfrm>
            <a:off x="20506989" y="8610600"/>
            <a:ext cx="9637"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31" name="Rectangle 207">
            <a:extLst>
              <a:ext uri="{FF2B5EF4-FFF2-40B4-BE49-F238E27FC236}">
                <a16:creationId xmlns:a16="http://schemas.microsoft.com/office/drawing/2014/main" id="{F817F1E5-46D7-573A-0610-48540FD95480}"/>
              </a:ext>
            </a:extLst>
          </xdr:cNvPr>
          <xdr:cNvSpPr>
            <a:spLocks noChangeArrowheads="1"/>
          </xdr:cNvSpPr>
        </xdr:nvSpPr>
        <xdr:spPr bwMode="auto">
          <a:xfrm>
            <a:off x="21181588" y="8610600"/>
            <a:ext cx="9637"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32" name="Rectangle 208">
            <a:extLst>
              <a:ext uri="{FF2B5EF4-FFF2-40B4-BE49-F238E27FC236}">
                <a16:creationId xmlns:a16="http://schemas.microsoft.com/office/drawing/2014/main" id="{E86B9BBD-CE31-3D6E-9B89-0C6B503BE1B6}"/>
              </a:ext>
            </a:extLst>
          </xdr:cNvPr>
          <xdr:cNvSpPr>
            <a:spLocks noChangeArrowheads="1"/>
          </xdr:cNvSpPr>
        </xdr:nvSpPr>
        <xdr:spPr bwMode="auto">
          <a:xfrm>
            <a:off x="22203124" y="8610600"/>
            <a:ext cx="144557"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100" b="0" i="0" u="none" strike="noStrike" baseline="0">
                <a:solidFill>
                  <a:srgbClr val="FF0000"/>
                </a:solidFill>
                <a:latin typeface="BIZ UDPゴシック"/>
                <a:ea typeface="BIZ UDPゴシック"/>
              </a:rPr>
              <a:t>計</a:t>
            </a:r>
          </a:p>
        </xdr:txBody>
      </xdr:sp>
      <xdr:sp macro="" textlink="">
        <xdr:nvSpPr>
          <xdr:cNvPr id="1233" name="Rectangle 209">
            <a:extLst>
              <a:ext uri="{FF2B5EF4-FFF2-40B4-BE49-F238E27FC236}">
                <a16:creationId xmlns:a16="http://schemas.microsoft.com/office/drawing/2014/main" id="{20E21C79-E711-63AB-DF96-26833346F934}"/>
              </a:ext>
            </a:extLst>
          </xdr:cNvPr>
          <xdr:cNvSpPr>
            <a:spLocks noChangeArrowheads="1"/>
          </xdr:cNvSpPr>
        </xdr:nvSpPr>
        <xdr:spPr bwMode="auto">
          <a:xfrm>
            <a:off x="22723530" y="8629650"/>
            <a:ext cx="848068"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FF0000"/>
                </a:solidFill>
                <a:latin typeface="BIZ UDPゴシック"/>
                <a:ea typeface="BIZ UDPゴシック"/>
              </a:rPr>
              <a:t>1年11ヶ月4日</a:t>
            </a:r>
          </a:p>
        </xdr:txBody>
      </xdr:sp>
      <xdr:sp macro="" textlink="">
        <xdr:nvSpPr>
          <xdr:cNvPr id="1234" name="Rectangle 210">
            <a:extLst>
              <a:ext uri="{FF2B5EF4-FFF2-40B4-BE49-F238E27FC236}">
                <a16:creationId xmlns:a16="http://schemas.microsoft.com/office/drawing/2014/main" id="{DAE74CAA-60EE-F7E8-AC51-CAD5AC73BD61}"/>
              </a:ext>
            </a:extLst>
          </xdr:cNvPr>
          <xdr:cNvSpPr>
            <a:spLocks noChangeArrowheads="1"/>
          </xdr:cNvSpPr>
        </xdr:nvSpPr>
        <xdr:spPr bwMode="auto">
          <a:xfrm>
            <a:off x="17423105" y="8286750"/>
            <a:ext cx="713148"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100" b="0" i="0" u="none" strike="noStrike" baseline="0">
                <a:solidFill>
                  <a:srgbClr val="FF0000"/>
                </a:solidFill>
                <a:latin typeface="BIZ UDPゴシック"/>
                <a:ea typeface="BIZ UDPゴシック"/>
              </a:rPr>
              <a:t>◎◎◎◎丸</a:t>
            </a:r>
          </a:p>
        </xdr:txBody>
      </xdr:sp>
      <xdr:sp macro="" textlink="">
        <xdr:nvSpPr>
          <xdr:cNvPr id="1235" name="Rectangle 211">
            <a:extLst>
              <a:ext uri="{FF2B5EF4-FFF2-40B4-BE49-F238E27FC236}">
                <a16:creationId xmlns:a16="http://schemas.microsoft.com/office/drawing/2014/main" id="{DA68B443-6BA2-ABC2-DB17-551795374385}"/>
              </a:ext>
            </a:extLst>
          </xdr:cNvPr>
          <xdr:cNvSpPr>
            <a:spLocks noChangeArrowheads="1"/>
          </xdr:cNvSpPr>
        </xdr:nvSpPr>
        <xdr:spPr bwMode="auto">
          <a:xfrm>
            <a:off x="18435004" y="8286750"/>
            <a:ext cx="568591"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100" b="0" i="0" u="none" strike="noStrike" baseline="0">
                <a:solidFill>
                  <a:srgbClr val="FF0000"/>
                </a:solidFill>
                <a:latin typeface="BIZ UDPゴシック"/>
                <a:ea typeface="BIZ UDPゴシック"/>
              </a:rPr>
              <a:t>12,000</a:t>
            </a:r>
          </a:p>
        </xdr:txBody>
      </xdr:sp>
      <xdr:sp macro="" textlink="">
        <xdr:nvSpPr>
          <xdr:cNvPr id="1236" name="Rectangle 212">
            <a:extLst>
              <a:ext uri="{FF2B5EF4-FFF2-40B4-BE49-F238E27FC236}">
                <a16:creationId xmlns:a16="http://schemas.microsoft.com/office/drawing/2014/main" id="{420873D4-8C59-452A-AF59-F1DAB6E75E2B}"/>
              </a:ext>
            </a:extLst>
          </xdr:cNvPr>
          <xdr:cNvSpPr>
            <a:spLocks noChangeArrowheads="1"/>
          </xdr:cNvSpPr>
        </xdr:nvSpPr>
        <xdr:spPr bwMode="auto">
          <a:xfrm>
            <a:off x="19331258" y="8286750"/>
            <a:ext cx="289114"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100" b="0" i="0" u="none" strike="noStrike" baseline="0">
                <a:solidFill>
                  <a:srgbClr val="FF0000"/>
                </a:solidFill>
                <a:latin typeface="BIZ UDPゴシック"/>
                <a:ea typeface="BIZ UDPゴシック"/>
              </a:rPr>
              <a:t>沿海</a:t>
            </a:r>
          </a:p>
        </xdr:txBody>
      </xdr:sp>
      <xdr:sp macro="" textlink="">
        <xdr:nvSpPr>
          <xdr:cNvPr id="1237" name="Rectangle 213">
            <a:extLst>
              <a:ext uri="{FF2B5EF4-FFF2-40B4-BE49-F238E27FC236}">
                <a16:creationId xmlns:a16="http://schemas.microsoft.com/office/drawing/2014/main" id="{AA335759-79EA-36EB-F42A-5511CA9AB0DF}"/>
              </a:ext>
            </a:extLst>
          </xdr:cNvPr>
          <xdr:cNvSpPr>
            <a:spLocks noChangeArrowheads="1"/>
          </xdr:cNvSpPr>
        </xdr:nvSpPr>
        <xdr:spPr bwMode="auto">
          <a:xfrm>
            <a:off x="20005858" y="8286750"/>
            <a:ext cx="289114"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100" b="0" i="0" u="none" strike="noStrike" baseline="0">
                <a:solidFill>
                  <a:srgbClr val="FF0000"/>
                </a:solidFill>
                <a:latin typeface="BIZ UDPゴシック"/>
                <a:ea typeface="BIZ UDPゴシック"/>
              </a:rPr>
              <a:t>船長</a:t>
            </a:r>
          </a:p>
        </xdr:txBody>
      </xdr:sp>
      <xdr:sp macro="" textlink="">
        <xdr:nvSpPr>
          <xdr:cNvPr id="1238" name="Rectangle 214">
            <a:extLst>
              <a:ext uri="{FF2B5EF4-FFF2-40B4-BE49-F238E27FC236}">
                <a16:creationId xmlns:a16="http://schemas.microsoft.com/office/drawing/2014/main" id="{8CA8F381-323E-E12B-9352-DCDCEA59A190}"/>
              </a:ext>
            </a:extLst>
          </xdr:cNvPr>
          <xdr:cNvSpPr>
            <a:spLocks noChangeArrowheads="1"/>
          </xdr:cNvSpPr>
        </xdr:nvSpPr>
        <xdr:spPr bwMode="auto">
          <a:xfrm>
            <a:off x="20516626" y="8315325"/>
            <a:ext cx="6746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800" b="0" i="0" u="none" strike="noStrike" baseline="0">
                <a:solidFill>
                  <a:srgbClr val="FF0000"/>
                </a:solidFill>
                <a:latin typeface="BIZ UDPゴシック"/>
                <a:ea typeface="BIZ UDPゴシック"/>
              </a:rPr>
              <a:t>2011/12/7</a:t>
            </a:r>
          </a:p>
        </xdr:txBody>
      </xdr:sp>
      <xdr:sp macro="" textlink="">
        <xdr:nvSpPr>
          <xdr:cNvPr id="1239" name="Rectangle 215">
            <a:extLst>
              <a:ext uri="{FF2B5EF4-FFF2-40B4-BE49-F238E27FC236}">
                <a16:creationId xmlns:a16="http://schemas.microsoft.com/office/drawing/2014/main" id="{81D8C781-469F-FAE5-A3F0-4A10DB4CCC6B}"/>
              </a:ext>
            </a:extLst>
          </xdr:cNvPr>
          <xdr:cNvSpPr>
            <a:spLocks noChangeArrowheads="1"/>
          </xdr:cNvSpPr>
        </xdr:nvSpPr>
        <xdr:spPr bwMode="auto">
          <a:xfrm>
            <a:off x="21191225" y="8324850"/>
            <a:ext cx="636051"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700" b="0" i="0" u="none" strike="noStrike" baseline="0">
                <a:solidFill>
                  <a:srgbClr val="FF0000"/>
                </a:solidFill>
                <a:latin typeface="BIZ UDPゴシック"/>
                <a:ea typeface="BIZ UDPゴシック"/>
              </a:rPr>
              <a:t>2022/10/25</a:t>
            </a:r>
          </a:p>
        </xdr:txBody>
      </xdr:sp>
      <xdr:sp macro="" textlink="">
        <xdr:nvSpPr>
          <xdr:cNvPr id="1240" name="Rectangle 216">
            <a:extLst>
              <a:ext uri="{FF2B5EF4-FFF2-40B4-BE49-F238E27FC236}">
                <a16:creationId xmlns:a16="http://schemas.microsoft.com/office/drawing/2014/main" id="{FD9E5B53-8EE0-304E-C39D-1DDBA55B25FC}"/>
              </a:ext>
            </a:extLst>
          </xdr:cNvPr>
          <xdr:cNvSpPr>
            <a:spLocks noChangeArrowheads="1"/>
          </xdr:cNvSpPr>
        </xdr:nvSpPr>
        <xdr:spPr bwMode="auto">
          <a:xfrm>
            <a:off x="21865825" y="8315325"/>
            <a:ext cx="896254"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800" b="0" i="0" u="none" strike="noStrike" baseline="0">
                <a:solidFill>
                  <a:srgbClr val="FF0000"/>
                </a:solidFill>
                <a:latin typeface="BIZ UDPゴシック"/>
                <a:ea typeface="BIZ UDPゴシック"/>
              </a:rPr>
              <a:t>10年10ヶ月19日</a:t>
            </a:r>
          </a:p>
        </xdr:txBody>
      </xdr:sp>
      <xdr:sp macro="" textlink="">
        <xdr:nvSpPr>
          <xdr:cNvPr id="1241" name="Rectangle 217">
            <a:extLst>
              <a:ext uri="{FF2B5EF4-FFF2-40B4-BE49-F238E27FC236}">
                <a16:creationId xmlns:a16="http://schemas.microsoft.com/office/drawing/2014/main" id="{B05266FB-5890-E79B-0E0F-5028C1D742B1}"/>
              </a:ext>
            </a:extLst>
          </xdr:cNvPr>
          <xdr:cNvSpPr>
            <a:spLocks noChangeArrowheads="1"/>
          </xdr:cNvSpPr>
        </xdr:nvSpPr>
        <xdr:spPr bwMode="auto">
          <a:xfrm>
            <a:off x="22781353" y="8286750"/>
            <a:ext cx="732422"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100" b="0" i="0" u="none" strike="noStrike" baseline="0">
                <a:solidFill>
                  <a:srgbClr val="FF0000"/>
                </a:solidFill>
                <a:latin typeface="BIZ UDPゴシック"/>
                <a:ea typeface="BIZ UDPゴシック"/>
              </a:rPr>
              <a:t>3ヶ月26日</a:t>
            </a:r>
          </a:p>
        </xdr:txBody>
      </xdr:sp>
      <xdr:sp macro="" textlink="">
        <xdr:nvSpPr>
          <xdr:cNvPr id="1242" name="Rectangle 218">
            <a:extLst>
              <a:ext uri="{FF2B5EF4-FFF2-40B4-BE49-F238E27FC236}">
                <a16:creationId xmlns:a16="http://schemas.microsoft.com/office/drawing/2014/main" id="{E828CC2C-9BE6-4462-DC6D-49FE26F82BDC}"/>
              </a:ext>
            </a:extLst>
          </xdr:cNvPr>
          <xdr:cNvSpPr>
            <a:spLocks noChangeArrowheads="1"/>
          </xdr:cNvSpPr>
        </xdr:nvSpPr>
        <xdr:spPr bwMode="auto">
          <a:xfrm>
            <a:off x="22723530" y="8772525"/>
            <a:ext cx="9637"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43" name="Rectangle 219">
            <a:extLst>
              <a:ext uri="{FF2B5EF4-FFF2-40B4-BE49-F238E27FC236}">
                <a16:creationId xmlns:a16="http://schemas.microsoft.com/office/drawing/2014/main" id="{40397FEA-F902-FDC3-D3D5-7BA76E750E01}"/>
              </a:ext>
            </a:extLst>
          </xdr:cNvPr>
          <xdr:cNvSpPr>
            <a:spLocks noChangeArrowheads="1"/>
          </xdr:cNvSpPr>
        </xdr:nvSpPr>
        <xdr:spPr bwMode="auto">
          <a:xfrm>
            <a:off x="17423105" y="7962900"/>
            <a:ext cx="713148"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100" b="0" i="0" u="none" strike="noStrike" baseline="0">
                <a:solidFill>
                  <a:srgbClr val="FF0000"/>
                </a:solidFill>
                <a:latin typeface="BIZ UDPゴシック"/>
                <a:ea typeface="BIZ UDPゴシック"/>
              </a:rPr>
              <a:t>◎◎◎◎丸</a:t>
            </a:r>
          </a:p>
        </xdr:txBody>
      </xdr:sp>
      <xdr:sp macro="" textlink="">
        <xdr:nvSpPr>
          <xdr:cNvPr id="1244" name="Rectangle 220">
            <a:extLst>
              <a:ext uri="{FF2B5EF4-FFF2-40B4-BE49-F238E27FC236}">
                <a16:creationId xmlns:a16="http://schemas.microsoft.com/office/drawing/2014/main" id="{6D90AC49-B9BB-C155-C1CB-9F7F9A25DEC8}"/>
              </a:ext>
            </a:extLst>
          </xdr:cNvPr>
          <xdr:cNvSpPr>
            <a:spLocks noChangeArrowheads="1"/>
          </xdr:cNvSpPr>
        </xdr:nvSpPr>
        <xdr:spPr bwMode="auto">
          <a:xfrm>
            <a:off x="18435004" y="7962900"/>
            <a:ext cx="568591"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100" b="0" i="0" u="none" strike="noStrike" baseline="0">
                <a:solidFill>
                  <a:srgbClr val="FF0000"/>
                </a:solidFill>
                <a:latin typeface="BIZ UDPゴシック"/>
                <a:ea typeface="BIZ UDPゴシック"/>
              </a:rPr>
              <a:t>12,000</a:t>
            </a:r>
          </a:p>
        </xdr:txBody>
      </xdr:sp>
      <xdr:sp macro="" textlink="">
        <xdr:nvSpPr>
          <xdr:cNvPr id="1245" name="Rectangle 221">
            <a:extLst>
              <a:ext uri="{FF2B5EF4-FFF2-40B4-BE49-F238E27FC236}">
                <a16:creationId xmlns:a16="http://schemas.microsoft.com/office/drawing/2014/main" id="{F51AAE92-1F92-47C0-3641-03F74136BDE1}"/>
              </a:ext>
            </a:extLst>
          </xdr:cNvPr>
          <xdr:cNvSpPr>
            <a:spLocks noChangeArrowheads="1"/>
          </xdr:cNvSpPr>
        </xdr:nvSpPr>
        <xdr:spPr bwMode="auto">
          <a:xfrm>
            <a:off x="19331258" y="7962900"/>
            <a:ext cx="289114"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100" b="0" i="0" u="none" strike="noStrike" baseline="0">
                <a:solidFill>
                  <a:srgbClr val="FF0000"/>
                </a:solidFill>
                <a:latin typeface="BIZ UDPゴシック"/>
                <a:ea typeface="BIZ UDPゴシック"/>
              </a:rPr>
              <a:t>沿海</a:t>
            </a:r>
          </a:p>
        </xdr:txBody>
      </xdr:sp>
      <xdr:sp macro="" textlink="">
        <xdr:nvSpPr>
          <xdr:cNvPr id="1246" name="Rectangle 222">
            <a:extLst>
              <a:ext uri="{FF2B5EF4-FFF2-40B4-BE49-F238E27FC236}">
                <a16:creationId xmlns:a16="http://schemas.microsoft.com/office/drawing/2014/main" id="{4630DBF9-2D17-D5A3-C47C-364F91DD98B1}"/>
              </a:ext>
            </a:extLst>
          </xdr:cNvPr>
          <xdr:cNvSpPr>
            <a:spLocks noChangeArrowheads="1"/>
          </xdr:cNvSpPr>
        </xdr:nvSpPr>
        <xdr:spPr bwMode="auto">
          <a:xfrm>
            <a:off x="20005858" y="7962900"/>
            <a:ext cx="289114"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100" b="0" i="0" u="none" strike="noStrike" baseline="0">
                <a:solidFill>
                  <a:srgbClr val="FF0000"/>
                </a:solidFill>
                <a:latin typeface="BIZ UDPゴシック"/>
                <a:ea typeface="BIZ UDPゴシック"/>
              </a:rPr>
              <a:t>船長</a:t>
            </a:r>
          </a:p>
        </xdr:txBody>
      </xdr:sp>
      <xdr:sp macro="" textlink="">
        <xdr:nvSpPr>
          <xdr:cNvPr id="1247" name="Rectangle 223">
            <a:extLst>
              <a:ext uri="{FF2B5EF4-FFF2-40B4-BE49-F238E27FC236}">
                <a16:creationId xmlns:a16="http://schemas.microsoft.com/office/drawing/2014/main" id="{F362AFDD-0CB8-3EB2-FBD3-F383816F5118}"/>
              </a:ext>
            </a:extLst>
          </xdr:cNvPr>
          <xdr:cNvSpPr>
            <a:spLocks noChangeArrowheads="1"/>
          </xdr:cNvSpPr>
        </xdr:nvSpPr>
        <xdr:spPr bwMode="auto">
          <a:xfrm>
            <a:off x="20516626" y="7991475"/>
            <a:ext cx="6746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800" b="0" i="0" u="none" strike="noStrike" baseline="0">
                <a:solidFill>
                  <a:srgbClr val="FF0000"/>
                </a:solidFill>
                <a:latin typeface="BIZ UDPゴシック"/>
                <a:ea typeface="BIZ UDPゴシック"/>
              </a:rPr>
              <a:t>2011/12/7</a:t>
            </a:r>
          </a:p>
        </xdr:txBody>
      </xdr:sp>
      <xdr:sp macro="" textlink="">
        <xdr:nvSpPr>
          <xdr:cNvPr id="1248" name="Rectangle 224">
            <a:extLst>
              <a:ext uri="{FF2B5EF4-FFF2-40B4-BE49-F238E27FC236}">
                <a16:creationId xmlns:a16="http://schemas.microsoft.com/office/drawing/2014/main" id="{02F7D319-5E24-AA31-0003-BB9823BDD0D4}"/>
              </a:ext>
            </a:extLst>
          </xdr:cNvPr>
          <xdr:cNvSpPr>
            <a:spLocks noChangeArrowheads="1"/>
          </xdr:cNvSpPr>
        </xdr:nvSpPr>
        <xdr:spPr bwMode="auto">
          <a:xfrm>
            <a:off x="21191225" y="8001000"/>
            <a:ext cx="636051"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700" b="0" i="0" u="none" strike="noStrike" baseline="0">
                <a:solidFill>
                  <a:srgbClr val="FF0000"/>
                </a:solidFill>
                <a:latin typeface="BIZ UDPゴシック"/>
                <a:ea typeface="BIZ UDPゴシック"/>
              </a:rPr>
              <a:t>2022/10/25</a:t>
            </a:r>
          </a:p>
        </xdr:txBody>
      </xdr:sp>
      <xdr:sp macro="" textlink="">
        <xdr:nvSpPr>
          <xdr:cNvPr id="1249" name="Rectangle 225">
            <a:extLst>
              <a:ext uri="{FF2B5EF4-FFF2-40B4-BE49-F238E27FC236}">
                <a16:creationId xmlns:a16="http://schemas.microsoft.com/office/drawing/2014/main" id="{C0D3BA48-6E12-C49E-ABE5-20A6D2282354}"/>
              </a:ext>
            </a:extLst>
          </xdr:cNvPr>
          <xdr:cNvSpPr>
            <a:spLocks noChangeArrowheads="1"/>
          </xdr:cNvSpPr>
        </xdr:nvSpPr>
        <xdr:spPr bwMode="auto">
          <a:xfrm>
            <a:off x="21865825" y="7991475"/>
            <a:ext cx="896254"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800" b="0" i="0" u="none" strike="noStrike" baseline="0">
                <a:solidFill>
                  <a:srgbClr val="FF0000"/>
                </a:solidFill>
                <a:latin typeface="BIZ UDPゴシック"/>
                <a:ea typeface="BIZ UDPゴシック"/>
              </a:rPr>
              <a:t>10年10ヶ月19日</a:t>
            </a:r>
          </a:p>
        </xdr:txBody>
      </xdr:sp>
      <xdr:sp macro="" textlink="">
        <xdr:nvSpPr>
          <xdr:cNvPr id="1250" name="Rectangle 226">
            <a:extLst>
              <a:ext uri="{FF2B5EF4-FFF2-40B4-BE49-F238E27FC236}">
                <a16:creationId xmlns:a16="http://schemas.microsoft.com/office/drawing/2014/main" id="{869665CB-CB25-5066-A420-7A0F4FABA72D}"/>
              </a:ext>
            </a:extLst>
          </xdr:cNvPr>
          <xdr:cNvSpPr>
            <a:spLocks noChangeArrowheads="1"/>
          </xdr:cNvSpPr>
        </xdr:nvSpPr>
        <xdr:spPr bwMode="auto">
          <a:xfrm>
            <a:off x="22781353" y="7962900"/>
            <a:ext cx="732422"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100" b="0" i="0" u="none" strike="noStrike" baseline="0">
                <a:solidFill>
                  <a:srgbClr val="FF0000"/>
                </a:solidFill>
                <a:latin typeface="BIZ UDPゴシック"/>
                <a:ea typeface="BIZ UDPゴシック"/>
              </a:rPr>
              <a:t>4ヶ月25日</a:t>
            </a:r>
          </a:p>
        </xdr:txBody>
      </xdr:sp>
      <xdr:sp macro="" textlink="">
        <xdr:nvSpPr>
          <xdr:cNvPr id="1251" name="Rectangle 227">
            <a:extLst>
              <a:ext uri="{FF2B5EF4-FFF2-40B4-BE49-F238E27FC236}">
                <a16:creationId xmlns:a16="http://schemas.microsoft.com/office/drawing/2014/main" id="{80833877-22C8-FBC4-817C-DF4B1176AE2A}"/>
              </a:ext>
            </a:extLst>
          </xdr:cNvPr>
          <xdr:cNvSpPr>
            <a:spLocks noChangeArrowheads="1"/>
          </xdr:cNvSpPr>
        </xdr:nvSpPr>
        <xdr:spPr bwMode="auto">
          <a:xfrm>
            <a:off x="17268911" y="8124825"/>
            <a:ext cx="9637"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52" name="Rectangle 228">
            <a:extLst>
              <a:ext uri="{FF2B5EF4-FFF2-40B4-BE49-F238E27FC236}">
                <a16:creationId xmlns:a16="http://schemas.microsoft.com/office/drawing/2014/main" id="{D6575FC7-282F-FABF-A753-C68B5A237E77}"/>
              </a:ext>
            </a:extLst>
          </xdr:cNvPr>
          <xdr:cNvSpPr>
            <a:spLocks noChangeArrowheads="1"/>
          </xdr:cNvSpPr>
        </xdr:nvSpPr>
        <xdr:spPr bwMode="auto">
          <a:xfrm>
            <a:off x="18290447" y="8124825"/>
            <a:ext cx="9637"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53" name="Rectangle 229">
            <a:extLst>
              <a:ext uri="{FF2B5EF4-FFF2-40B4-BE49-F238E27FC236}">
                <a16:creationId xmlns:a16="http://schemas.microsoft.com/office/drawing/2014/main" id="{EB4382D4-BCAD-06B2-88ED-963FDF6D18C3}"/>
              </a:ext>
            </a:extLst>
          </xdr:cNvPr>
          <xdr:cNvSpPr>
            <a:spLocks noChangeArrowheads="1"/>
          </xdr:cNvSpPr>
        </xdr:nvSpPr>
        <xdr:spPr bwMode="auto">
          <a:xfrm>
            <a:off x="19138515" y="8124825"/>
            <a:ext cx="9637"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54" name="Rectangle 230">
            <a:extLst>
              <a:ext uri="{FF2B5EF4-FFF2-40B4-BE49-F238E27FC236}">
                <a16:creationId xmlns:a16="http://schemas.microsoft.com/office/drawing/2014/main" id="{8F29DA39-E0CA-BC62-BDE8-561D027B5E5E}"/>
              </a:ext>
            </a:extLst>
          </xdr:cNvPr>
          <xdr:cNvSpPr>
            <a:spLocks noChangeArrowheads="1"/>
          </xdr:cNvSpPr>
        </xdr:nvSpPr>
        <xdr:spPr bwMode="auto">
          <a:xfrm>
            <a:off x="19822752" y="8124825"/>
            <a:ext cx="9637"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55" name="Rectangle 231">
            <a:extLst>
              <a:ext uri="{FF2B5EF4-FFF2-40B4-BE49-F238E27FC236}">
                <a16:creationId xmlns:a16="http://schemas.microsoft.com/office/drawing/2014/main" id="{080319D7-4691-96C4-FB9E-FDE590727845}"/>
              </a:ext>
            </a:extLst>
          </xdr:cNvPr>
          <xdr:cNvSpPr>
            <a:spLocks noChangeArrowheads="1"/>
          </xdr:cNvSpPr>
        </xdr:nvSpPr>
        <xdr:spPr bwMode="auto">
          <a:xfrm>
            <a:off x="20516626" y="8162925"/>
            <a:ext cx="664962"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700" b="0" i="0" u="none" strike="noStrike" baseline="0">
                <a:solidFill>
                  <a:srgbClr val="FF0000"/>
                </a:solidFill>
                <a:latin typeface="BIZ UDPゴシック"/>
                <a:ea typeface="BIZ UDPゴシック"/>
              </a:rPr>
              <a:t>（2020/9/22）</a:t>
            </a:r>
          </a:p>
        </xdr:txBody>
      </xdr:sp>
      <xdr:sp macro="" textlink="">
        <xdr:nvSpPr>
          <xdr:cNvPr id="1256" name="Rectangle 232">
            <a:extLst>
              <a:ext uri="{FF2B5EF4-FFF2-40B4-BE49-F238E27FC236}">
                <a16:creationId xmlns:a16="http://schemas.microsoft.com/office/drawing/2014/main" id="{FFA9C35D-D345-1B9A-AAC5-7F44141F6B1E}"/>
              </a:ext>
            </a:extLst>
          </xdr:cNvPr>
          <xdr:cNvSpPr>
            <a:spLocks noChangeArrowheads="1"/>
          </xdr:cNvSpPr>
        </xdr:nvSpPr>
        <xdr:spPr bwMode="auto">
          <a:xfrm>
            <a:off x="21181588" y="8162925"/>
            <a:ext cx="645688"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700" b="0" i="0" u="none" strike="noStrike" baseline="0">
                <a:solidFill>
                  <a:srgbClr val="FF0000"/>
                </a:solidFill>
                <a:latin typeface="BIZ UDPゴシック"/>
                <a:ea typeface="BIZ UDPゴシック"/>
              </a:rPr>
              <a:t>（2021/2/15）</a:t>
            </a:r>
          </a:p>
        </xdr:txBody>
      </xdr:sp>
      <xdr:sp macro="" textlink="">
        <xdr:nvSpPr>
          <xdr:cNvPr id="1257" name="Rectangle 233">
            <a:extLst>
              <a:ext uri="{FF2B5EF4-FFF2-40B4-BE49-F238E27FC236}">
                <a16:creationId xmlns:a16="http://schemas.microsoft.com/office/drawing/2014/main" id="{1E2B730E-AA3F-AE7F-7D89-5A777410A71F}"/>
              </a:ext>
            </a:extLst>
          </xdr:cNvPr>
          <xdr:cNvSpPr>
            <a:spLocks noChangeArrowheads="1"/>
          </xdr:cNvSpPr>
        </xdr:nvSpPr>
        <xdr:spPr bwMode="auto">
          <a:xfrm>
            <a:off x="21856188" y="8162925"/>
            <a:ext cx="9637"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58" name="Rectangle 234">
            <a:extLst>
              <a:ext uri="{FF2B5EF4-FFF2-40B4-BE49-F238E27FC236}">
                <a16:creationId xmlns:a16="http://schemas.microsoft.com/office/drawing/2014/main" id="{C6B34213-99A8-A96A-972C-D92925B07704}"/>
              </a:ext>
            </a:extLst>
          </xdr:cNvPr>
          <xdr:cNvSpPr>
            <a:spLocks noChangeArrowheads="1"/>
          </xdr:cNvSpPr>
        </xdr:nvSpPr>
        <xdr:spPr bwMode="auto">
          <a:xfrm>
            <a:off x="22713893" y="8162925"/>
            <a:ext cx="9637"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59" name="Rectangle 235">
            <a:extLst>
              <a:ext uri="{FF2B5EF4-FFF2-40B4-BE49-F238E27FC236}">
                <a16:creationId xmlns:a16="http://schemas.microsoft.com/office/drawing/2014/main" id="{F6D2BA67-6A34-8A6D-AC1F-9487E13B4A73}"/>
              </a:ext>
            </a:extLst>
          </xdr:cNvPr>
          <xdr:cNvSpPr>
            <a:spLocks noChangeArrowheads="1"/>
          </xdr:cNvSpPr>
        </xdr:nvSpPr>
        <xdr:spPr bwMode="auto">
          <a:xfrm>
            <a:off x="18280810" y="8486775"/>
            <a:ext cx="9637"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60" name="Rectangle 236">
            <a:extLst>
              <a:ext uri="{FF2B5EF4-FFF2-40B4-BE49-F238E27FC236}">
                <a16:creationId xmlns:a16="http://schemas.microsoft.com/office/drawing/2014/main" id="{55EC5570-84BA-82E6-420D-5258AA72AA6F}"/>
              </a:ext>
            </a:extLst>
          </xdr:cNvPr>
          <xdr:cNvSpPr>
            <a:spLocks noChangeArrowheads="1"/>
          </xdr:cNvSpPr>
        </xdr:nvSpPr>
        <xdr:spPr bwMode="auto">
          <a:xfrm>
            <a:off x="19138515" y="8486775"/>
            <a:ext cx="9637"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61" name="Rectangle 237">
            <a:extLst>
              <a:ext uri="{FF2B5EF4-FFF2-40B4-BE49-F238E27FC236}">
                <a16:creationId xmlns:a16="http://schemas.microsoft.com/office/drawing/2014/main" id="{C19493FC-1CED-3842-8AFA-5A7CAB027492}"/>
              </a:ext>
            </a:extLst>
          </xdr:cNvPr>
          <xdr:cNvSpPr>
            <a:spLocks noChangeArrowheads="1"/>
          </xdr:cNvSpPr>
        </xdr:nvSpPr>
        <xdr:spPr bwMode="auto">
          <a:xfrm>
            <a:off x="19813115" y="8486775"/>
            <a:ext cx="9637"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62" name="Rectangle 238">
            <a:extLst>
              <a:ext uri="{FF2B5EF4-FFF2-40B4-BE49-F238E27FC236}">
                <a16:creationId xmlns:a16="http://schemas.microsoft.com/office/drawing/2014/main" id="{E21E8F16-85CC-D9D3-556A-6342BEAAE3A1}"/>
              </a:ext>
            </a:extLst>
          </xdr:cNvPr>
          <xdr:cNvSpPr>
            <a:spLocks noChangeArrowheads="1"/>
          </xdr:cNvSpPr>
        </xdr:nvSpPr>
        <xdr:spPr bwMode="auto">
          <a:xfrm>
            <a:off x="20506989" y="8486775"/>
            <a:ext cx="645688"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700" b="0" i="0" u="none" strike="noStrike" baseline="0">
                <a:solidFill>
                  <a:srgbClr val="FF0000"/>
                </a:solidFill>
                <a:latin typeface="BIZ UDPゴシック"/>
                <a:ea typeface="BIZ UDPゴシック"/>
              </a:rPr>
              <a:t>（2021/5/31）</a:t>
            </a:r>
          </a:p>
        </xdr:txBody>
      </xdr:sp>
      <xdr:sp macro="" textlink="">
        <xdr:nvSpPr>
          <xdr:cNvPr id="1263" name="Rectangle 239">
            <a:extLst>
              <a:ext uri="{FF2B5EF4-FFF2-40B4-BE49-F238E27FC236}">
                <a16:creationId xmlns:a16="http://schemas.microsoft.com/office/drawing/2014/main" id="{4A249B0E-4460-7C95-D986-E76A795B4C1C}"/>
              </a:ext>
            </a:extLst>
          </xdr:cNvPr>
          <xdr:cNvSpPr>
            <a:spLocks noChangeArrowheads="1"/>
          </xdr:cNvSpPr>
        </xdr:nvSpPr>
        <xdr:spPr bwMode="auto">
          <a:xfrm>
            <a:off x="21181588" y="8486775"/>
            <a:ext cx="6553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700" b="0" i="0" u="none" strike="noStrike" baseline="0">
                <a:solidFill>
                  <a:srgbClr val="FF0000"/>
                </a:solidFill>
                <a:latin typeface="BIZ UDPゴシック"/>
                <a:ea typeface="BIZ UDPゴシック"/>
              </a:rPr>
              <a:t>（2021/9/25）</a:t>
            </a:r>
          </a:p>
        </xdr:txBody>
      </xdr:sp>
      <xdr:sp macro="" textlink="">
        <xdr:nvSpPr>
          <xdr:cNvPr id="1264" name="Rectangle 240">
            <a:extLst>
              <a:ext uri="{FF2B5EF4-FFF2-40B4-BE49-F238E27FC236}">
                <a16:creationId xmlns:a16="http://schemas.microsoft.com/office/drawing/2014/main" id="{8221EEE6-C198-3631-5E68-ABCAA145A079}"/>
              </a:ext>
            </a:extLst>
          </xdr:cNvPr>
          <xdr:cNvSpPr>
            <a:spLocks noChangeArrowheads="1"/>
          </xdr:cNvSpPr>
        </xdr:nvSpPr>
        <xdr:spPr bwMode="auto">
          <a:xfrm>
            <a:off x="21856188" y="8486775"/>
            <a:ext cx="9637"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65" name="Rectangle 241">
            <a:extLst>
              <a:ext uri="{FF2B5EF4-FFF2-40B4-BE49-F238E27FC236}">
                <a16:creationId xmlns:a16="http://schemas.microsoft.com/office/drawing/2014/main" id="{2082EC8D-7726-78C3-4D3D-BC3D05294DBF}"/>
              </a:ext>
            </a:extLst>
          </xdr:cNvPr>
          <xdr:cNvSpPr>
            <a:spLocks noChangeArrowheads="1"/>
          </xdr:cNvSpPr>
        </xdr:nvSpPr>
        <xdr:spPr bwMode="auto">
          <a:xfrm>
            <a:off x="22713893" y="8486775"/>
            <a:ext cx="9637"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66" name="Line 242">
            <a:extLst>
              <a:ext uri="{FF2B5EF4-FFF2-40B4-BE49-F238E27FC236}">
                <a16:creationId xmlns:a16="http://schemas.microsoft.com/office/drawing/2014/main" id="{1EBB5E2D-16E1-C0AE-A7DE-AAFFFD89DEB6}"/>
              </a:ext>
            </a:extLst>
          </xdr:cNvPr>
          <xdr:cNvSpPr>
            <a:spLocks noChangeShapeType="1"/>
          </xdr:cNvSpPr>
        </xdr:nvSpPr>
        <xdr:spPr bwMode="auto">
          <a:xfrm>
            <a:off x="17230362" y="1771650"/>
            <a:ext cx="0" cy="13049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267" name="Rectangle 243">
            <a:extLst>
              <a:ext uri="{FF2B5EF4-FFF2-40B4-BE49-F238E27FC236}">
                <a16:creationId xmlns:a16="http://schemas.microsoft.com/office/drawing/2014/main" id="{79CD5398-A723-5C7C-0951-C36BFA1781E6}"/>
              </a:ext>
            </a:extLst>
          </xdr:cNvPr>
          <xdr:cNvSpPr>
            <a:spLocks noChangeArrowheads="1"/>
          </xdr:cNvSpPr>
        </xdr:nvSpPr>
        <xdr:spPr bwMode="auto">
          <a:xfrm>
            <a:off x="17230362" y="1771650"/>
            <a:ext cx="9637" cy="13049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68" name="Line 244">
            <a:extLst>
              <a:ext uri="{FF2B5EF4-FFF2-40B4-BE49-F238E27FC236}">
                <a16:creationId xmlns:a16="http://schemas.microsoft.com/office/drawing/2014/main" id="{811A3AD7-59AB-BE0D-88DD-81EE3C0E91A5}"/>
              </a:ext>
            </a:extLst>
          </xdr:cNvPr>
          <xdr:cNvSpPr>
            <a:spLocks noChangeShapeType="1"/>
          </xdr:cNvSpPr>
        </xdr:nvSpPr>
        <xdr:spPr bwMode="auto">
          <a:xfrm>
            <a:off x="20458803" y="1781175"/>
            <a:ext cx="0" cy="9715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269" name="Rectangle 245">
            <a:extLst>
              <a:ext uri="{FF2B5EF4-FFF2-40B4-BE49-F238E27FC236}">
                <a16:creationId xmlns:a16="http://schemas.microsoft.com/office/drawing/2014/main" id="{22CF1146-5BD6-57F9-59D2-3B9EF80D1BB3}"/>
              </a:ext>
            </a:extLst>
          </xdr:cNvPr>
          <xdr:cNvSpPr>
            <a:spLocks noChangeArrowheads="1"/>
          </xdr:cNvSpPr>
        </xdr:nvSpPr>
        <xdr:spPr bwMode="auto">
          <a:xfrm>
            <a:off x="20458803" y="1781175"/>
            <a:ext cx="9637" cy="9715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70" name="Line 246">
            <a:extLst>
              <a:ext uri="{FF2B5EF4-FFF2-40B4-BE49-F238E27FC236}">
                <a16:creationId xmlns:a16="http://schemas.microsoft.com/office/drawing/2014/main" id="{A38E0E2F-34AD-A728-08B1-54482579D6C2}"/>
              </a:ext>
            </a:extLst>
          </xdr:cNvPr>
          <xdr:cNvSpPr>
            <a:spLocks noChangeShapeType="1"/>
          </xdr:cNvSpPr>
        </xdr:nvSpPr>
        <xdr:spPr bwMode="auto">
          <a:xfrm>
            <a:off x="21827276" y="1781175"/>
            <a:ext cx="0" cy="9715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271" name="Rectangle 247">
            <a:extLst>
              <a:ext uri="{FF2B5EF4-FFF2-40B4-BE49-F238E27FC236}">
                <a16:creationId xmlns:a16="http://schemas.microsoft.com/office/drawing/2014/main" id="{2D1651DF-2FD4-3966-3750-5084B1CC1ADF}"/>
              </a:ext>
            </a:extLst>
          </xdr:cNvPr>
          <xdr:cNvSpPr>
            <a:spLocks noChangeArrowheads="1"/>
          </xdr:cNvSpPr>
        </xdr:nvSpPr>
        <xdr:spPr bwMode="auto">
          <a:xfrm>
            <a:off x="21827276" y="1781175"/>
            <a:ext cx="9637" cy="9715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72" name="Line 248">
            <a:extLst>
              <a:ext uri="{FF2B5EF4-FFF2-40B4-BE49-F238E27FC236}">
                <a16:creationId xmlns:a16="http://schemas.microsoft.com/office/drawing/2014/main" id="{DC96728C-BA5B-23D5-59CE-E7B244C7530F}"/>
              </a:ext>
            </a:extLst>
          </xdr:cNvPr>
          <xdr:cNvSpPr>
            <a:spLocks noChangeShapeType="1"/>
          </xdr:cNvSpPr>
        </xdr:nvSpPr>
        <xdr:spPr bwMode="auto">
          <a:xfrm>
            <a:off x="23533049" y="1781175"/>
            <a:ext cx="0" cy="129540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273" name="Rectangle 249">
            <a:extLst>
              <a:ext uri="{FF2B5EF4-FFF2-40B4-BE49-F238E27FC236}">
                <a16:creationId xmlns:a16="http://schemas.microsoft.com/office/drawing/2014/main" id="{F3702C42-8400-44BA-5D8B-492008103586}"/>
              </a:ext>
            </a:extLst>
          </xdr:cNvPr>
          <xdr:cNvSpPr>
            <a:spLocks noChangeArrowheads="1"/>
          </xdr:cNvSpPr>
        </xdr:nvSpPr>
        <xdr:spPr bwMode="auto">
          <a:xfrm>
            <a:off x="23533049" y="1781175"/>
            <a:ext cx="9637" cy="129540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74" name="Line 250">
            <a:extLst>
              <a:ext uri="{FF2B5EF4-FFF2-40B4-BE49-F238E27FC236}">
                <a16:creationId xmlns:a16="http://schemas.microsoft.com/office/drawing/2014/main" id="{59090799-EF22-A632-C93C-C1FA927546AB}"/>
              </a:ext>
            </a:extLst>
          </xdr:cNvPr>
          <xdr:cNvSpPr>
            <a:spLocks noChangeShapeType="1"/>
          </xdr:cNvSpPr>
        </xdr:nvSpPr>
        <xdr:spPr bwMode="auto">
          <a:xfrm>
            <a:off x="17056894" y="800100"/>
            <a:ext cx="0" cy="1070610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275" name="Rectangle 251">
            <a:extLst>
              <a:ext uri="{FF2B5EF4-FFF2-40B4-BE49-F238E27FC236}">
                <a16:creationId xmlns:a16="http://schemas.microsoft.com/office/drawing/2014/main" id="{52D1AE8D-98B6-98A7-5365-33D42E6A717F}"/>
              </a:ext>
            </a:extLst>
          </xdr:cNvPr>
          <xdr:cNvSpPr>
            <a:spLocks noChangeArrowheads="1"/>
          </xdr:cNvSpPr>
        </xdr:nvSpPr>
        <xdr:spPr bwMode="auto">
          <a:xfrm>
            <a:off x="17056894" y="800100"/>
            <a:ext cx="9637" cy="1070610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78" name="Line 254">
            <a:extLst>
              <a:ext uri="{FF2B5EF4-FFF2-40B4-BE49-F238E27FC236}">
                <a16:creationId xmlns:a16="http://schemas.microsoft.com/office/drawing/2014/main" id="{4535EDBE-FC47-5566-7BAC-CF01B3F379C6}"/>
              </a:ext>
            </a:extLst>
          </xdr:cNvPr>
          <xdr:cNvSpPr>
            <a:spLocks noChangeShapeType="1"/>
          </xdr:cNvSpPr>
        </xdr:nvSpPr>
        <xdr:spPr bwMode="auto">
          <a:xfrm>
            <a:off x="17230362" y="5667375"/>
            <a:ext cx="0" cy="38957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279" name="Rectangle 255">
            <a:extLst>
              <a:ext uri="{FF2B5EF4-FFF2-40B4-BE49-F238E27FC236}">
                <a16:creationId xmlns:a16="http://schemas.microsoft.com/office/drawing/2014/main" id="{A210445D-EA67-421F-90FE-B7033F994F5C}"/>
              </a:ext>
            </a:extLst>
          </xdr:cNvPr>
          <xdr:cNvSpPr>
            <a:spLocks noChangeArrowheads="1"/>
          </xdr:cNvSpPr>
        </xdr:nvSpPr>
        <xdr:spPr bwMode="auto">
          <a:xfrm>
            <a:off x="17230362" y="5667375"/>
            <a:ext cx="9637" cy="38957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80" name="Line 256">
            <a:extLst>
              <a:ext uri="{FF2B5EF4-FFF2-40B4-BE49-F238E27FC236}">
                <a16:creationId xmlns:a16="http://schemas.microsoft.com/office/drawing/2014/main" id="{0CB2E1CA-8E9A-7CEA-7E44-AD1BC14CD810}"/>
              </a:ext>
            </a:extLst>
          </xdr:cNvPr>
          <xdr:cNvSpPr>
            <a:spLocks noChangeShapeType="1"/>
          </xdr:cNvSpPr>
        </xdr:nvSpPr>
        <xdr:spPr bwMode="auto">
          <a:xfrm>
            <a:off x="18415730" y="1781175"/>
            <a:ext cx="0" cy="129540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281" name="Rectangle 257">
            <a:extLst>
              <a:ext uri="{FF2B5EF4-FFF2-40B4-BE49-F238E27FC236}">
                <a16:creationId xmlns:a16="http://schemas.microsoft.com/office/drawing/2014/main" id="{47DC3150-279D-FFEC-5ACF-9FD799D4D9F7}"/>
              </a:ext>
            </a:extLst>
          </xdr:cNvPr>
          <xdr:cNvSpPr>
            <a:spLocks noChangeArrowheads="1"/>
          </xdr:cNvSpPr>
        </xdr:nvSpPr>
        <xdr:spPr bwMode="auto">
          <a:xfrm>
            <a:off x="18415730" y="1781175"/>
            <a:ext cx="9637" cy="129540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82" name="Line 258">
            <a:extLst>
              <a:ext uri="{FF2B5EF4-FFF2-40B4-BE49-F238E27FC236}">
                <a16:creationId xmlns:a16="http://schemas.microsoft.com/office/drawing/2014/main" id="{D9CE30AE-B5C6-32BF-AC3C-4F5BCCD1389D}"/>
              </a:ext>
            </a:extLst>
          </xdr:cNvPr>
          <xdr:cNvSpPr>
            <a:spLocks noChangeShapeType="1"/>
          </xdr:cNvSpPr>
        </xdr:nvSpPr>
        <xdr:spPr bwMode="auto">
          <a:xfrm>
            <a:off x="20458803" y="5667375"/>
            <a:ext cx="0" cy="38957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283" name="Rectangle 259">
            <a:extLst>
              <a:ext uri="{FF2B5EF4-FFF2-40B4-BE49-F238E27FC236}">
                <a16:creationId xmlns:a16="http://schemas.microsoft.com/office/drawing/2014/main" id="{876DFAE7-6951-99DF-4A19-92957B2F9080}"/>
              </a:ext>
            </a:extLst>
          </xdr:cNvPr>
          <xdr:cNvSpPr>
            <a:spLocks noChangeArrowheads="1"/>
          </xdr:cNvSpPr>
        </xdr:nvSpPr>
        <xdr:spPr bwMode="auto">
          <a:xfrm>
            <a:off x="20458803" y="5667375"/>
            <a:ext cx="9637" cy="38957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84" name="Line 260">
            <a:extLst>
              <a:ext uri="{FF2B5EF4-FFF2-40B4-BE49-F238E27FC236}">
                <a16:creationId xmlns:a16="http://schemas.microsoft.com/office/drawing/2014/main" id="{42D2DB25-562D-D715-0D5C-AEDD7A26E4CA}"/>
              </a:ext>
            </a:extLst>
          </xdr:cNvPr>
          <xdr:cNvSpPr>
            <a:spLocks noChangeShapeType="1"/>
          </xdr:cNvSpPr>
        </xdr:nvSpPr>
        <xdr:spPr bwMode="auto">
          <a:xfrm>
            <a:off x="21827276" y="5667375"/>
            <a:ext cx="0" cy="38957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285" name="Rectangle 261">
            <a:extLst>
              <a:ext uri="{FF2B5EF4-FFF2-40B4-BE49-F238E27FC236}">
                <a16:creationId xmlns:a16="http://schemas.microsoft.com/office/drawing/2014/main" id="{6D5A0194-F07E-D6BF-9C6C-1C19A672C317}"/>
              </a:ext>
            </a:extLst>
          </xdr:cNvPr>
          <xdr:cNvSpPr>
            <a:spLocks noChangeArrowheads="1"/>
          </xdr:cNvSpPr>
        </xdr:nvSpPr>
        <xdr:spPr bwMode="auto">
          <a:xfrm>
            <a:off x="21827276" y="5667375"/>
            <a:ext cx="9637" cy="38957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86" name="Line 262">
            <a:extLst>
              <a:ext uri="{FF2B5EF4-FFF2-40B4-BE49-F238E27FC236}">
                <a16:creationId xmlns:a16="http://schemas.microsoft.com/office/drawing/2014/main" id="{CCF3C426-935E-439A-032C-421E18576690}"/>
              </a:ext>
            </a:extLst>
          </xdr:cNvPr>
          <xdr:cNvSpPr>
            <a:spLocks noChangeShapeType="1"/>
          </xdr:cNvSpPr>
        </xdr:nvSpPr>
        <xdr:spPr bwMode="auto">
          <a:xfrm>
            <a:off x="23533049" y="5667375"/>
            <a:ext cx="0" cy="38957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287" name="Rectangle 263">
            <a:extLst>
              <a:ext uri="{FF2B5EF4-FFF2-40B4-BE49-F238E27FC236}">
                <a16:creationId xmlns:a16="http://schemas.microsoft.com/office/drawing/2014/main" id="{BD61DCE9-629F-A85C-CB49-99DF1A558467}"/>
              </a:ext>
            </a:extLst>
          </xdr:cNvPr>
          <xdr:cNvSpPr>
            <a:spLocks noChangeArrowheads="1"/>
          </xdr:cNvSpPr>
        </xdr:nvSpPr>
        <xdr:spPr bwMode="auto">
          <a:xfrm>
            <a:off x="23533049" y="5667375"/>
            <a:ext cx="9637" cy="38957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88" name="Line 264">
            <a:extLst>
              <a:ext uri="{FF2B5EF4-FFF2-40B4-BE49-F238E27FC236}">
                <a16:creationId xmlns:a16="http://schemas.microsoft.com/office/drawing/2014/main" id="{11EC58D6-3015-707D-CC4B-E0603694AEEA}"/>
              </a:ext>
            </a:extLst>
          </xdr:cNvPr>
          <xdr:cNvSpPr>
            <a:spLocks noChangeShapeType="1"/>
          </xdr:cNvSpPr>
        </xdr:nvSpPr>
        <xdr:spPr bwMode="auto">
          <a:xfrm>
            <a:off x="18251899" y="5667375"/>
            <a:ext cx="0" cy="38957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289" name="Rectangle 265">
            <a:extLst>
              <a:ext uri="{FF2B5EF4-FFF2-40B4-BE49-F238E27FC236}">
                <a16:creationId xmlns:a16="http://schemas.microsoft.com/office/drawing/2014/main" id="{D20C3746-81EE-C499-026B-12DD66200A52}"/>
              </a:ext>
            </a:extLst>
          </xdr:cNvPr>
          <xdr:cNvSpPr>
            <a:spLocks noChangeArrowheads="1"/>
          </xdr:cNvSpPr>
        </xdr:nvSpPr>
        <xdr:spPr bwMode="auto">
          <a:xfrm>
            <a:off x="18251899" y="5667375"/>
            <a:ext cx="9637" cy="38957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90" name="Line 266">
            <a:extLst>
              <a:ext uri="{FF2B5EF4-FFF2-40B4-BE49-F238E27FC236}">
                <a16:creationId xmlns:a16="http://schemas.microsoft.com/office/drawing/2014/main" id="{6C41BD2D-6D46-DD34-AAEC-E2DCBA9DB05F}"/>
              </a:ext>
            </a:extLst>
          </xdr:cNvPr>
          <xdr:cNvSpPr>
            <a:spLocks noChangeShapeType="1"/>
          </xdr:cNvSpPr>
        </xdr:nvSpPr>
        <xdr:spPr bwMode="auto">
          <a:xfrm>
            <a:off x="19099967" y="5667375"/>
            <a:ext cx="0" cy="38957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291" name="Rectangle 267">
            <a:extLst>
              <a:ext uri="{FF2B5EF4-FFF2-40B4-BE49-F238E27FC236}">
                <a16:creationId xmlns:a16="http://schemas.microsoft.com/office/drawing/2014/main" id="{8F900318-AA12-90FB-ADA6-01EB8857A5A4}"/>
              </a:ext>
            </a:extLst>
          </xdr:cNvPr>
          <xdr:cNvSpPr>
            <a:spLocks noChangeArrowheads="1"/>
          </xdr:cNvSpPr>
        </xdr:nvSpPr>
        <xdr:spPr bwMode="auto">
          <a:xfrm>
            <a:off x="19099967" y="5667375"/>
            <a:ext cx="9637" cy="38957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92" name="Line 268">
            <a:extLst>
              <a:ext uri="{FF2B5EF4-FFF2-40B4-BE49-F238E27FC236}">
                <a16:creationId xmlns:a16="http://schemas.microsoft.com/office/drawing/2014/main" id="{698F449A-416B-433D-4540-39D49D74A0C8}"/>
              </a:ext>
            </a:extLst>
          </xdr:cNvPr>
          <xdr:cNvSpPr>
            <a:spLocks noChangeShapeType="1"/>
          </xdr:cNvSpPr>
        </xdr:nvSpPr>
        <xdr:spPr bwMode="auto">
          <a:xfrm>
            <a:off x="19784203" y="5667375"/>
            <a:ext cx="0" cy="38957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293" name="Rectangle 269">
            <a:extLst>
              <a:ext uri="{FF2B5EF4-FFF2-40B4-BE49-F238E27FC236}">
                <a16:creationId xmlns:a16="http://schemas.microsoft.com/office/drawing/2014/main" id="{3C4116F2-6404-DC8A-0D52-0B11E1A92D61}"/>
              </a:ext>
            </a:extLst>
          </xdr:cNvPr>
          <xdr:cNvSpPr>
            <a:spLocks noChangeArrowheads="1"/>
          </xdr:cNvSpPr>
        </xdr:nvSpPr>
        <xdr:spPr bwMode="auto">
          <a:xfrm>
            <a:off x="19784203" y="5667375"/>
            <a:ext cx="9637" cy="38957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94" name="Line 270">
            <a:extLst>
              <a:ext uri="{FF2B5EF4-FFF2-40B4-BE49-F238E27FC236}">
                <a16:creationId xmlns:a16="http://schemas.microsoft.com/office/drawing/2014/main" id="{941D5810-9143-786B-7F46-E92675E123AE}"/>
              </a:ext>
            </a:extLst>
          </xdr:cNvPr>
          <xdr:cNvSpPr>
            <a:spLocks noChangeShapeType="1"/>
          </xdr:cNvSpPr>
        </xdr:nvSpPr>
        <xdr:spPr bwMode="auto">
          <a:xfrm>
            <a:off x="21143040" y="5667375"/>
            <a:ext cx="0" cy="38957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295" name="Rectangle 271">
            <a:extLst>
              <a:ext uri="{FF2B5EF4-FFF2-40B4-BE49-F238E27FC236}">
                <a16:creationId xmlns:a16="http://schemas.microsoft.com/office/drawing/2014/main" id="{C76576B6-8A8D-C39C-DE6D-6342D60DF62D}"/>
              </a:ext>
            </a:extLst>
          </xdr:cNvPr>
          <xdr:cNvSpPr>
            <a:spLocks noChangeArrowheads="1"/>
          </xdr:cNvSpPr>
        </xdr:nvSpPr>
        <xdr:spPr bwMode="auto">
          <a:xfrm>
            <a:off x="21143040" y="5667375"/>
            <a:ext cx="9637" cy="38957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96" name="Line 272">
            <a:extLst>
              <a:ext uri="{FF2B5EF4-FFF2-40B4-BE49-F238E27FC236}">
                <a16:creationId xmlns:a16="http://schemas.microsoft.com/office/drawing/2014/main" id="{495A6C52-677D-CDBA-1A0D-B760C6C0F9BD}"/>
              </a:ext>
            </a:extLst>
          </xdr:cNvPr>
          <xdr:cNvSpPr>
            <a:spLocks noChangeShapeType="1"/>
          </xdr:cNvSpPr>
        </xdr:nvSpPr>
        <xdr:spPr bwMode="auto">
          <a:xfrm>
            <a:off x="22675344" y="5667375"/>
            <a:ext cx="0" cy="38957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297" name="Rectangle 273">
            <a:extLst>
              <a:ext uri="{FF2B5EF4-FFF2-40B4-BE49-F238E27FC236}">
                <a16:creationId xmlns:a16="http://schemas.microsoft.com/office/drawing/2014/main" id="{99603675-0ADB-6E64-F372-815AB51576F5}"/>
              </a:ext>
            </a:extLst>
          </xdr:cNvPr>
          <xdr:cNvSpPr>
            <a:spLocks noChangeArrowheads="1"/>
          </xdr:cNvSpPr>
        </xdr:nvSpPr>
        <xdr:spPr bwMode="auto">
          <a:xfrm>
            <a:off x="22675344" y="5667375"/>
            <a:ext cx="9637" cy="38957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98" name="Line 274">
            <a:extLst>
              <a:ext uri="{FF2B5EF4-FFF2-40B4-BE49-F238E27FC236}">
                <a16:creationId xmlns:a16="http://schemas.microsoft.com/office/drawing/2014/main" id="{A1B1DBC3-C026-FF99-1279-E5DFF084F87E}"/>
              </a:ext>
            </a:extLst>
          </xdr:cNvPr>
          <xdr:cNvSpPr>
            <a:spLocks noChangeShapeType="1"/>
          </xdr:cNvSpPr>
        </xdr:nvSpPr>
        <xdr:spPr bwMode="auto">
          <a:xfrm>
            <a:off x="17066531" y="800100"/>
            <a:ext cx="6639987"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299" name="Rectangle 275">
            <a:extLst>
              <a:ext uri="{FF2B5EF4-FFF2-40B4-BE49-F238E27FC236}">
                <a16:creationId xmlns:a16="http://schemas.microsoft.com/office/drawing/2014/main" id="{BDED92AA-B527-5DFD-6A4F-A8EA87CE98B8}"/>
              </a:ext>
            </a:extLst>
          </xdr:cNvPr>
          <xdr:cNvSpPr>
            <a:spLocks noChangeArrowheads="1"/>
          </xdr:cNvSpPr>
        </xdr:nvSpPr>
        <xdr:spPr bwMode="auto">
          <a:xfrm>
            <a:off x="17066531" y="800100"/>
            <a:ext cx="6639987"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 name="Line 276">
            <a:extLst>
              <a:ext uri="{FF2B5EF4-FFF2-40B4-BE49-F238E27FC236}">
                <a16:creationId xmlns:a16="http://schemas.microsoft.com/office/drawing/2014/main" id="{DD0CF4FD-A702-6182-3D15-71D203145FD8}"/>
              </a:ext>
            </a:extLst>
          </xdr:cNvPr>
          <xdr:cNvSpPr>
            <a:spLocks noChangeShapeType="1"/>
          </xdr:cNvSpPr>
        </xdr:nvSpPr>
        <xdr:spPr bwMode="auto">
          <a:xfrm>
            <a:off x="17240000" y="1771650"/>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01" name="Rectangle 277">
            <a:extLst>
              <a:ext uri="{FF2B5EF4-FFF2-40B4-BE49-F238E27FC236}">
                <a16:creationId xmlns:a16="http://schemas.microsoft.com/office/drawing/2014/main" id="{728AFFC8-01D0-A9C4-5203-DA34D1040C30}"/>
              </a:ext>
            </a:extLst>
          </xdr:cNvPr>
          <xdr:cNvSpPr>
            <a:spLocks noChangeArrowheads="1"/>
          </xdr:cNvSpPr>
        </xdr:nvSpPr>
        <xdr:spPr bwMode="auto">
          <a:xfrm>
            <a:off x="17240000" y="1771650"/>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2" name="Line 278">
            <a:extLst>
              <a:ext uri="{FF2B5EF4-FFF2-40B4-BE49-F238E27FC236}">
                <a16:creationId xmlns:a16="http://schemas.microsoft.com/office/drawing/2014/main" id="{D4A14C34-DED3-69A2-1E9C-659ACFC865A9}"/>
              </a:ext>
            </a:extLst>
          </xdr:cNvPr>
          <xdr:cNvSpPr>
            <a:spLocks noChangeShapeType="1"/>
          </xdr:cNvSpPr>
        </xdr:nvSpPr>
        <xdr:spPr bwMode="auto">
          <a:xfrm>
            <a:off x="17240000" y="2095500"/>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03" name="Rectangle 279">
            <a:extLst>
              <a:ext uri="{FF2B5EF4-FFF2-40B4-BE49-F238E27FC236}">
                <a16:creationId xmlns:a16="http://schemas.microsoft.com/office/drawing/2014/main" id="{79E483E6-5115-8034-A4D7-3D61FBBC176B}"/>
              </a:ext>
            </a:extLst>
          </xdr:cNvPr>
          <xdr:cNvSpPr>
            <a:spLocks noChangeArrowheads="1"/>
          </xdr:cNvSpPr>
        </xdr:nvSpPr>
        <xdr:spPr bwMode="auto">
          <a:xfrm>
            <a:off x="17240000" y="2095500"/>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4" name="Line 280">
            <a:extLst>
              <a:ext uri="{FF2B5EF4-FFF2-40B4-BE49-F238E27FC236}">
                <a16:creationId xmlns:a16="http://schemas.microsoft.com/office/drawing/2014/main" id="{979D9144-35DC-EEC8-22F2-EE7D8F5F4E1C}"/>
              </a:ext>
            </a:extLst>
          </xdr:cNvPr>
          <xdr:cNvSpPr>
            <a:spLocks noChangeShapeType="1"/>
          </xdr:cNvSpPr>
        </xdr:nvSpPr>
        <xdr:spPr bwMode="auto">
          <a:xfrm>
            <a:off x="17240000" y="2419350"/>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05" name="Rectangle 281">
            <a:extLst>
              <a:ext uri="{FF2B5EF4-FFF2-40B4-BE49-F238E27FC236}">
                <a16:creationId xmlns:a16="http://schemas.microsoft.com/office/drawing/2014/main" id="{2A2E56C6-F962-BF73-7298-849BC9D857CF}"/>
              </a:ext>
            </a:extLst>
          </xdr:cNvPr>
          <xdr:cNvSpPr>
            <a:spLocks noChangeArrowheads="1"/>
          </xdr:cNvSpPr>
        </xdr:nvSpPr>
        <xdr:spPr bwMode="auto">
          <a:xfrm>
            <a:off x="17240000" y="2419350"/>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6" name="Line 282">
            <a:extLst>
              <a:ext uri="{FF2B5EF4-FFF2-40B4-BE49-F238E27FC236}">
                <a16:creationId xmlns:a16="http://schemas.microsoft.com/office/drawing/2014/main" id="{3BDE4389-90D8-F406-87CA-294977B76A32}"/>
              </a:ext>
            </a:extLst>
          </xdr:cNvPr>
          <xdr:cNvSpPr>
            <a:spLocks noChangeShapeType="1"/>
          </xdr:cNvSpPr>
        </xdr:nvSpPr>
        <xdr:spPr bwMode="auto">
          <a:xfrm>
            <a:off x="17240000" y="2743200"/>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07" name="Rectangle 283">
            <a:extLst>
              <a:ext uri="{FF2B5EF4-FFF2-40B4-BE49-F238E27FC236}">
                <a16:creationId xmlns:a16="http://schemas.microsoft.com/office/drawing/2014/main" id="{43B9E2BB-4584-2961-C692-0DFF1268EA29}"/>
              </a:ext>
            </a:extLst>
          </xdr:cNvPr>
          <xdr:cNvSpPr>
            <a:spLocks noChangeArrowheads="1"/>
          </xdr:cNvSpPr>
        </xdr:nvSpPr>
        <xdr:spPr bwMode="auto">
          <a:xfrm>
            <a:off x="17240000" y="2743200"/>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8" name="Line 284">
            <a:extLst>
              <a:ext uri="{FF2B5EF4-FFF2-40B4-BE49-F238E27FC236}">
                <a16:creationId xmlns:a16="http://schemas.microsoft.com/office/drawing/2014/main" id="{6FB4C02C-C773-F600-28F4-495889E7CF86}"/>
              </a:ext>
            </a:extLst>
          </xdr:cNvPr>
          <xdr:cNvSpPr>
            <a:spLocks noChangeShapeType="1"/>
          </xdr:cNvSpPr>
        </xdr:nvSpPr>
        <xdr:spPr bwMode="auto">
          <a:xfrm>
            <a:off x="17240000" y="3067050"/>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09" name="Rectangle 285">
            <a:extLst>
              <a:ext uri="{FF2B5EF4-FFF2-40B4-BE49-F238E27FC236}">
                <a16:creationId xmlns:a16="http://schemas.microsoft.com/office/drawing/2014/main" id="{A29C9B23-357A-10EF-C5CF-201C9BD383E7}"/>
              </a:ext>
            </a:extLst>
          </xdr:cNvPr>
          <xdr:cNvSpPr>
            <a:spLocks noChangeArrowheads="1"/>
          </xdr:cNvSpPr>
        </xdr:nvSpPr>
        <xdr:spPr bwMode="auto">
          <a:xfrm>
            <a:off x="17240000" y="3067050"/>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10" name="Line 286">
            <a:extLst>
              <a:ext uri="{FF2B5EF4-FFF2-40B4-BE49-F238E27FC236}">
                <a16:creationId xmlns:a16="http://schemas.microsoft.com/office/drawing/2014/main" id="{3B7BF001-D079-A272-19EF-1F029506FB55}"/>
              </a:ext>
            </a:extLst>
          </xdr:cNvPr>
          <xdr:cNvSpPr>
            <a:spLocks noChangeShapeType="1"/>
          </xdr:cNvSpPr>
        </xdr:nvSpPr>
        <xdr:spPr bwMode="auto">
          <a:xfrm>
            <a:off x="17240000" y="5667375"/>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11" name="Rectangle 287">
            <a:extLst>
              <a:ext uri="{FF2B5EF4-FFF2-40B4-BE49-F238E27FC236}">
                <a16:creationId xmlns:a16="http://schemas.microsoft.com/office/drawing/2014/main" id="{B5CD5087-298F-C491-9DF7-7D0088667070}"/>
              </a:ext>
            </a:extLst>
          </xdr:cNvPr>
          <xdr:cNvSpPr>
            <a:spLocks noChangeArrowheads="1"/>
          </xdr:cNvSpPr>
        </xdr:nvSpPr>
        <xdr:spPr bwMode="auto">
          <a:xfrm>
            <a:off x="17240000" y="5667375"/>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12" name="Line 288">
            <a:extLst>
              <a:ext uri="{FF2B5EF4-FFF2-40B4-BE49-F238E27FC236}">
                <a16:creationId xmlns:a16="http://schemas.microsoft.com/office/drawing/2014/main" id="{8B29D6B3-8162-939F-E5C4-38417B1F2379}"/>
              </a:ext>
            </a:extLst>
          </xdr:cNvPr>
          <xdr:cNvSpPr>
            <a:spLocks noChangeShapeType="1"/>
          </xdr:cNvSpPr>
        </xdr:nvSpPr>
        <xdr:spPr bwMode="auto">
          <a:xfrm>
            <a:off x="17240000" y="5991225"/>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13" name="Rectangle 289">
            <a:extLst>
              <a:ext uri="{FF2B5EF4-FFF2-40B4-BE49-F238E27FC236}">
                <a16:creationId xmlns:a16="http://schemas.microsoft.com/office/drawing/2014/main" id="{202B5B07-8EA0-FAD4-08BF-EF23C4E7BD82}"/>
              </a:ext>
            </a:extLst>
          </xdr:cNvPr>
          <xdr:cNvSpPr>
            <a:spLocks noChangeArrowheads="1"/>
          </xdr:cNvSpPr>
        </xdr:nvSpPr>
        <xdr:spPr bwMode="auto">
          <a:xfrm>
            <a:off x="17240000" y="5991225"/>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14" name="Line 290">
            <a:extLst>
              <a:ext uri="{FF2B5EF4-FFF2-40B4-BE49-F238E27FC236}">
                <a16:creationId xmlns:a16="http://schemas.microsoft.com/office/drawing/2014/main" id="{0B608116-25B8-07EA-4E50-5AF987EA4D34}"/>
              </a:ext>
            </a:extLst>
          </xdr:cNvPr>
          <xdr:cNvSpPr>
            <a:spLocks noChangeShapeType="1"/>
          </xdr:cNvSpPr>
        </xdr:nvSpPr>
        <xdr:spPr bwMode="auto">
          <a:xfrm>
            <a:off x="17240000" y="6315075"/>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15" name="Rectangle 291">
            <a:extLst>
              <a:ext uri="{FF2B5EF4-FFF2-40B4-BE49-F238E27FC236}">
                <a16:creationId xmlns:a16="http://schemas.microsoft.com/office/drawing/2014/main" id="{88382ABE-7AE1-98D8-45D5-C2653010B7D0}"/>
              </a:ext>
            </a:extLst>
          </xdr:cNvPr>
          <xdr:cNvSpPr>
            <a:spLocks noChangeArrowheads="1"/>
          </xdr:cNvSpPr>
        </xdr:nvSpPr>
        <xdr:spPr bwMode="auto">
          <a:xfrm>
            <a:off x="17240000" y="6315075"/>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16" name="Line 292">
            <a:extLst>
              <a:ext uri="{FF2B5EF4-FFF2-40B4-BE49-F238E27FC236}">
                <a16:creationId xmlns:a16="http://schemas.microsoft.com/office/drawing/2014/main" id="{2054B803-EF5F-43C1-CB51-60BCABC842E4}"/>
              </a:ext>
            </a:extLst>
          </xdr:cNvPr>
          <xdr:cNvSpPr>
            <a:spLocks noChangeShapeType="1"/>
          </xdr:cNvSpPr>
        </xdr:nvSpPr>
        <xdr:spPr bwMode="auto">
          <a:xfrm>
            <a:off x="17240000" y="6638925"/>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17" name="Rectangle 293">
            <a:extLst>
              <a:ext uri="{FF2B5EF4-FFF2-40B4-BE49-F238E27FC236}">
                <a16:creationId xmlns:a16="http://schemas.microsoft.com/office/drawing/2014/main" id="{1A06C22A-CBBA-51E1-BEAB-1EB42512F8D2}"/>
              </a:ext>
            </a:extLst>
          </xdr:cNvPr>
          <xdr:cNvSpPr>
            <a:spLocks noChangeArrowheads="1"/>
          </xdr:cNvSpPr>
        </xdr:nvSpPr>
        <xdr:spPr bwMode="auto">
          <a:xfrm>
            <a:off x="17240000" y="6638925"/>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18" name="Line 294">
            <a:extLst>
              <a:ext uri="{FF2B5EF4-FFF2-40B4-BE49-F238E27FC236}">
                <a16:creationId xmlns:a16="http://schemas.microsoft.com/office/drawing/2014/main" id="{BD746AB3-E742-0CD2-1ECC-A6D992FDB16C}"/>
              </a:ext>
            </a:extLst>
          </xdr:cNvPr>
          <xdr:cNvSpPr>
            <a:spLocks noChangeShapeType="1"/>
          </xdr:cNvSpPr>
        </xdr:nvSpPr>
        <xdr:spPr bwMode="auto">
          <a:xfrm>
            <a:off x="17240000" y="6962775"/>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19" name="Rectangle 295">
            <a:extLst>
              <a:ext uri="{FF2B5EF4-FFF2-40B4-BE49-F238E27FC236}">
                <a16:creationId xmlns:a16="http://schemas.microsoft.com/office/drawing/2014/main" id="{2C229B26-D496-5479-B028-78DA95B2B244}"/>
              </a:ext>
            </a:extLst>
          </xdr:cNvPr>
          <xdr:cNvSpPr>
            <a:spLocks noChangeArrowheads="1"/>
          </xdr:cNvSpPr>
        </xdr:nvSpPr>
        <xdr:spPr bwMode="auto">
          <a:xfrm>
            <a:off x="17240000" y="6962775"/>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20" name="Line 296">
            <a:extLst>
              <a:ext uri="{FF2B5EF4-FFF2-40B4-BE49-F238E27FC236}">
                <a16:creationId xmlns:a16="http://schemas.microsoft.com/office/drawing/2014/main" id="{B9EE4C2B-2F25-9879-D1F9-6D6C022AB403}"/>
              </a:ext>
            </a:extLst>
          </xdr:cNvPr>
          <xdr:cNvSpPr>
            <a:spLocks noChangeShapeType="1"/>
          </xdr:cNvSpPr>
        </xdr:nvSpPr>
        <xdr:spPr bwMode="auto">
          <a:xfrm>
            <a:off x="17240000" y="7286625"/>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21" name="Rectangle 297">
            <a:extLst>
              <a:ext uri="{FF2B5EF4-FFF2-40B4-BE49-F238E27FC236}">
                <a16:creationId xmlns:a16="http://schemas.microsoft.com/office/drawing/2014/main" id="{4C146776-4445-0369-CCEA-C4215ECD8DD4}"/>
              </a:ext>
            </a:extLst>
          </xdr:cNvPr>
          <xdr:cNvSpPr>
            <a:spLocks noChangeArrowheads="1"/>
          </xdr:cNvSpPr>
        </xdr:nvSpPr>
        <xdr:spPr bwMode="auto">
          <a:xfrm>
            <a:off x="17240000" y="7286625"/>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22" name="Line 298">
            <a:extLst>
              <a:ext uri="{FF2B5EF4-FFF2-40B4-BE49-F238E27FC236}">
                <a16:creationId xmlns:a16="http://schemas.microsoft.com/office/drawing/2014/main" id="{8CBA6AD2-CF68-F0F2-BBBE-A9973485FE7F}"/>
              </a:ext>
            </a:extLst>
          </xdr:cNvPr>
          <xdr:cNvSpPr>
            <a:spLocks noChangeShapeType="1"/>
          </xdr:cNvSpPr>
        </xdr:nvSpPr>
        <xdr:spPr bwMode="auto">
          <a:xfrm>
            <a:off x="17240000" y="7610475"/>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23" name="Rectangle 299">
            <a:extLst>
              <a:ext uri="{FF2B5EF4-FFF2-40B4-BE49-F238E27FC236}">
                <a16:creationId xmlns:a16="http://schemas.microsoft.com/office/drawing/2014/main" id="{A80AA885-5C46-0290-38BC-40563EB9851C}"/>
              </a:ext>
            </a:extLst>
          </xdr:cNvPr>
          <xdr:cNvSpPr>
            <a:spLocks noChangeArrowheads="1"/>
          </xdr:cNvSpPr>
        </xdr:nvSpPr>
        <xdr:spPr bwMode="auto">
          <a:xfrm>
            <a:off x="17240000" y="7610475"/>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24" name="Line 300">
            <a:extLst>
              <a:ext uri="{FF2B5EF4-FFF2-40B4-BE49-F238E27FC236}">
                <a16:creationId xmlns:a16="http://schemas.microsoft.com/office/drawing/2014/main" id="{01E02A60-4380-2BC0-037A-823E78692021}"/>
              </a:ext>
            </a:extLst>
          </xdr:cNvPr>
          <xdr:cNvSpPr>
            <a:spLocks noChangeShapeType="1"/>
          </xdr:cNvSpPr>
        </xdr:nvSpPr>
        <xdr:spPr bwMode="auto">
          <a:xfrm>
            <a:off x="17240000" y="7934325"/>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25" name="Rectangle 301">
            <a:extLst>
              <a:ext uri="{FF2B5EF4-FFF2-40B4-BE49-F238E27FC236}">
                <a16:creationId xmlns:a16="http://schemas.microsoft.com/office/drawing/2014/main" id="{6D1D1536-0664-A03E-CE27-C0F24413A75C}"/>
              </a:ext>
            </a:extLst>
          </xdr:cNvPr>
          <xdr:cNvSpPr>
            <a:spLocks noChangeArrowheads="1"/>
          </xdr:cNvSpPr>
        </xdr:nvSpPr>
        <xdr:spPr bwMode="auto">
          <a:xfrm>
            <a:off x="17240000" y="7934325"/>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26" name="Line 302">
            <a:extLst>
              <a:ext uri="{FF2B5EF4-FFF2-40B4-BE49-F238E27FC236}">
                <a16:creationId xmlns:a16="http://schemas.microsoft.com/office/drawing/2014/main" id="{DF086E37-6828-9522-3197-071001552FAC}"/>
              </a:ext>
            </a:extLst>
          </xdr:cNvPr>
          <xdr:cNvSpPr>
            <a:spLocks noChangeShapeType="1"/>
          </xdr:cNvSpPr>
        </xdr:nvSpPr>
        <xdr:spPr bwMode="auto">
          <a:xfrm>
            <a:off x="17240000" y="8258175"/>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27" name="Rectangle 303">
            <a:extLst>
              <a:ext uri="{FF2B5EF4-FFF2-40B4-BE49-F238E27FC236}">
                <a16:creationId xmlns:a16="http://schemas.microsoft.com/office/drawing/2014/main" id="{FE3E940E-7B0A-E1DF-F328-73CBBA279439}"/>
              </a:ext>
            </a:extLst>
          </xdr:cNvPr>
          <xdr:cNvSpPr>
            <a:spLocks noChangeArrowheads="1"/>
          </xdr:cNvSpPr>
        </xdr:nvSpPr>
        <xdr:spPr bwMode="auto">
          <a:xfrm>
            <a:off x="17240000" y="8258175"/>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28" name="Line 304">
            <a:extLst>
              <a:ext uri="{FF2B5EF4-FFF2-40B4-BE49-F238E27FC236}">
                <a16:creationId xmlns:a16="http://schemas.microsoft.com/office/drawing/2014/main" id="{FB0A2B77-97A4-FC90-F24A-40CB30C67A28}"/>
              </a:ext>
            </a:extLst>
          </xdr:cNvPr>
          <xdr:cNvSpPr>
            <a:spLocks noChangeShapeType="1"/>
          </xdr:cNvSpPr>
        </xdr:nvSpPr>
        <xdr:spPr bwMode="auto">
          <a:xfrm>
            <a:off x="17240000" y="8582025"/>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29" name="Rectangle 305">
            <a:extLst>
              <a:ext uri="{FF2B5EF4-FFF2-40B4-BE49-F238E27FC236}">
                <a16:creationId xmlns:a16="http://schemas.microsoft.com/office/drawing/2014/main" id="{7CF077CA-3093-B245-ED19-F09868EE54B5}"/>
              </a:ext>
            </a:extLst>
          </xdr:cNvPr>
          <xdr:cNvSpPr>
            <a:spLocks noChangeArrowheads="1"/>
          </xdr:cNvSpPr>
        </xdr:nvSpPr>
        <xdr:spPr bwMode="auto">
          <a:xfrm>
            <a:off x="17240000" y="8582025"/>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30" name="Line 306">
            <a:extLst>
              <a:ext uri="{FF2B5EF4-FFF2-40B4-BE49-F238E27FC236}">
                <a16:creationId xmlns:a16="http://schemas.microsoft.com/office/drawing/2014/main" id="{2FA436B0-14D2-B556-70E3-5CB401FFB991}"/>
              </a:ext>
            </a:extLst>
          </xdr:cNvPr>
          <xdr:cNvSpPr>
            <a:spLocks noChangeShapeType="1"/>
          </xdr:cNvSpPr>
        </xdr:nvSpPr>
        <xdr:spPr bwMode="auto">
          <a:xfrm>
            <a:off x="17240000" y="8905875"/>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31" name="Rectangle 307">
            <a:extLst>
              <a:ext uri="{FF2B5EF4-FFF2-40B4-BE49-F238E27FC236}">
                <a16:creationId xmlns:a16="http://schemas.microsoft.com/office/drawing/2014/main" id="{F5A93612-C56E-1723-89DF-CB7DC8DDD37A}"/>
              </a:ext>
            </a:extLst>
          </xdr:cNvPr>
          <xdr:cNvSpPr>
            <a:spLocks noChangeArrowheads="1"/>
          </xdr:cNvSpPr>
        </xdr:nvSpPr>
        <xdr:spPr bwMode="auto">
          <a:xfrm>
            <a:off x="17240000" y="8905875"/>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32" name="Line 308">
            <a:extLst>
              <a:ext uri="{FF2B5EF4-FFF2-40B4-BE49-F238E27FC236}">
                <a16:creationId xmlns:a16="http://schemas.microsoft.com/office/drawing/2014/main" id="{090E724F-CBC4-B21C-6AB0-6DEA5EE01EA5}"/>
              </a:ext>
            </a:extLst>
          </xdr:cNvPr>
          <xdr:cNvSpPr>
            <a:spLocks noChangeShapeType="1"/>
          </xdr:cNvSpPr>
        </xdr:nvSpPr>
        <xdr:spPr bwMode="auto">
          <a:xfrm>
            <a:off x="17240000" y="9229725"/>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33" name="Rectangle 309">
            <a:extLst>
              <a:ext uri="{FF2B5EF4-FFF2-40B4-BE49-F238E27FC236}">
                <a16:creationId xmlns:a16="http://schemas.microsoft.com/office/drawing/2014/main" id="{8953B0B3-FE4C-A1E2-A747-E9C970F216E5}"/>
              </a:ext>
            </a:extLst>
          </xdr:cNvPr>
          <xdr:cNvSpPr>
            <a:spLocks noChangeArrowheads="1"/>
          </xdr:cNvSpPr>
        </xdr:nvSpPr>
        <xdr:spPr bwMode="auto">
          <a:xfrm>
            <a:off x="17240000" y="9229725"/>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34" name="Line 310">
            <a:extLst>
              <a:ext uri="{FF2B5EF4-FFF2-40B4-BE49-F238E27FC236}">
                <a16:creationId xmlns:a16="http://schemas.microsoft.com/office/drawing/2014/main" id="{9A8D7A67-05CA-8292-208E-C3CE591C2ED9}"/>
              </a:ext>
            </a:extLst>
          </xdr:cNvPr>
          <xdr:cNvSpPr>
            <a:spLocks noChangeShapeType="1"/>
          </xdr:cNvSpPr>
        </xdr:nvSpPr>
        <xdr:spPr bwMode="auto">
          <a:xfrm>
            <a:off x="17240000" y="9553575"/>
            <a:ext cx="62930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35" name="Rectangle 311">
            <a:extLst>
              <a:ext uri="{FF2B5EF4-FFF2-40B4-BE49-F238E27FC236}">
                <a16:creationId xmlns:a16="http://schemas.microsoft.com/office/drawing/2014/main" id="{FAA12B57-C3E7-D7AF-26CD-38C50DDB29B1}"/>
              </a:ext>
            </a:extLst>
          </xdr:cNvPr>
          <xdr:cNvSpPr>
            <a:spLocks noChangeArrowheads="1"/>
          </xdr:cNvSpPr>
        </xdr:nvSpPr>
        <xdr:spPr bwMode="auto">
          <a:xfrm>
            <a:off x="17240000" y="9553575"/>
            <a:ext cx="62930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36" name="Line 312">
            <a:extLst>
              <a:ext uri="{FF2B5EF4-FFF2-40B4-BE49-F238E27FC236}">
                <a16:creationId xmlns:a16="http://schemas.microsoft.com/office/drawing/2014/main" id="{F14EA4F1-E55A-AF08-29B7-9E40BE78244F}"/>
              </a:ext>
            </a:extLst>
          </xdr:cNvPr>
          <xdr:cNvSpPr>
            <a:spLocks noChangeShapeType="1"/>
          </xdr:cNvSpPr>
        </xdr:nvSpPr>
        <xdr:spPr bwMode="auto">
          <a:xfrm>
            <a:off x="17066531" y="11496675"/>
            <a:ext cx="6639987"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1337" name="Rectangle 313">
            <a:extLst>
              <a:ext uri="{FF2B5EF4-FFF2-40B4-BE49-F238E27FC236}">
                <a16:creationId xmlns:a16="http://schemas.microsoft.com/office/drawing/2014/main" id="{6A5B6870-430D-96F7-3A8D-040CB68356ED}"/>
              </a:ext>
            </a:extLst>
          </xdr:cNvPr>
          <xdr:cNvSpPr>
            <a:spLocks noChangeArrowheads="1"/>
          </xdr:cNvSpPr>
        </xdr:nvSpPr>
        <xdr:spPr bwMode="auto">
          <a:xfrm>
            <a:off x="17066531" y="11496675"/>
            <a:ext cx="6639987"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38" name="Rectangle 314">
            <a:extLst>
              <a:ext uri="{FF2B5EF4-FFF2-40B4-BE49-F238E27FC236}">
                <a16:creationId xmlns:a16="http://schemas.microsoft.com/office/drawing/2014/main" id="{17F4C4A5-3CEA-D48B-631A-EBF322998EBE}"/>
              </a:ext>
            </a:extLst>
          </xdr:cNvPr>
          <xdr:cNvSpPr>
            <a:spLocks noChangeArrowheads="1"/>
          </xdr:cNvSpPr>
        </xdr:nvSpPr>
        <xdr:spPr bwMode="auto">
          <a:xfrm>
            <a:off x="19899849" y="4933950"/>
            <a:ext cx="3748846" cy="228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39" name="Rectangle 315">
            <a:extLst>
              <a:ext uri="{FF2B5EF4-FFF2-40B4-BE49-F238E27FC236}">
                <a16:creationId xmlns:a16="http://schemas.microsoft.com/office/drawing/2014/main" id="{01588E4F-0647-9334-ED04-C4EFD171C7F7}"/>
              </a:ext>
            </a:extLst>
          </xdr:cNvPr>
          <xdr:cNvSpPr>
            <a:spLocks noChangeArrowheads="1"/>
          </xdr:cNvSpPr>
        </xdr:nvSpPr>
        <xdr:spPr bwMode="auto">
          <a:xfrm>
            <a:off x="18704844" y="5219700"/>
            <a:ext cx="4249231" cy="390525"/>
          </a:xfrm>
          <a:prstGeom prst="rect">
            <a:avLst/>
          </a:prstGeom>
          <a:solidFill>
            <a:schemeClr val="bg1"/>
          </a:solidFill>
          <a:ln w="63500" cap="flat">
            <a:solidFill>
              <a:srgbClr val="FF0000"/>
            </a:solidFill>
            <a:prstDash val="solid"/>
            <a:round/>
            <a:headEnd/>
            <a:tailEnd/>
          </a:ln>
        </xdr:spPr>
      </xdr:sp>
      <xdr:sp macro="" textlink="">
        <xdr:nvSpPr>
          <xdr:cNvPr id="1340" name="Rectangle 316">
            <a:extLst>
              <a:ext uri="{FF2B5EF4-FFF2-40B4-BE49-F238E27FC236}">
                <a16:creationId xmlns:a16="http://schemas.microsoft.com/office/drawing/2014/main" id="{606129C6-B3D9-19DC-FE44-DF91CACEDE68}"/>
              </a:ext>
            </a:extLst>
          </xdr:cNvPr>
          <xdr:cNvSpPr>
            <a:spLocks noChangeArrowheads="1"/>
          </xdr:cNvSpPr>
        </xdr:nvSpPr>
        <xdr:spPr bwMode="auto">
          <a:xfrm>
            <a:off x="19019613" y="5308161"/>
            <a:ext cx="3344086"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400" b="1" i="1" u="none" strike="noStrike" baseline="0">
                <a:solidFill>
                  <a:srgbClr val="00B050"/>
                </a:solidFill>
                <a:latin typeface="ＭＳ Ｐゴシック"/>
                <a:ea typeface="ＭＳ Ｐゴシック"/>
              </a:rPr>
              <a:t>乗船日数部分は必ず職務別に明記すること</a:t>
            </a:r>
          </a:p>
        </xdr:txBody>
      </xdr:sp>
      <xdr:sp macro="" textlink="">
        <xdr:nvSpPr>
          <xdr:cNvPr id="6" name="四角形: 角を丸くする 5">
            <a:extLst>
              <a:ext uri="{FF2B5EF4-FFF2-40B4-BE49-F238E27FC236}">
                <a16:creationId xmlns:a16="http://schemas.microsoft.com/office/drawing/2014/main" id="{D2800948-8E5E-3D1B-9813-FAD8DCDB98B9}"/>
              </a:ext>
            </a:extLst>
          </xdr:cNvPr>
          <xdr:cNvSpPr/>
        </xdr:nvSpPr>
        <xdr:spPr>
          <a:xfrm>
            <a:off x="20383500" y="6203155"/>
            <a:ext cx="1464469" cy="154781"/>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四角形: 角を丸くする 6">
            <a:extLst>
              <a:ext uri="{FF2B5EF4-FFF2-40B4-BE49-F238E27FC236}">
                <a16:creationId xmlns:a16="http://schemas.microsoft.com/office/drawing/2014/main" id="{12D4B616-0B0B-7250-0799-299B77F7EF74}"/>
              </a:ext>
            </a:extLst>
          </xdr:cNvPr>
          <xdr:cNvSpPr/>
        </xdr:nvSpPr>
        <xdr:spPr>
          <a:xfrm>
            <a:off x="20407311" y="6524625"/>
            <a:ext cx="1464469" cy="154781"/>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四角形: 角を丸くする 7">
            <a:extLst>
              <a:ext uri="{FF2B5EF4-FFF2-40B4-BE49-F238E27FC236}">
                <a16:creationId xmlns:a16="http://schemas.microsoft.com/office/drawing/2014/main" id="{9511F718-9C07-3773-DB22-CABC76F6AE42}"/>
              </a:ext>
            </a:extLst>
          </xdr:cNvPr>
          <xdr:cNvSpPr/>
        </xdr:nvSpPr>
        <xdr:spPr>
          <a:xfrm>
            <a:off x="20359686" y="7489030"/>
            <a:ext cx="1464469" cy="154781"/>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四角形: 角を丸くする 8">
            <a:extLst>
              <a:ext uri="{FF2B5EF4-FFF2-40B4-BE49-F238E27FC236}">
                <a16:creationId xmlns:a16="http://schemas.microsoft.com/office/drawing/2014/main" id="{F8F8B23B-695E-018E-6103-39C0B9F709E1}"/>
              </a:ext>
            </a:extLst>
          </xdr:cNvPr>
          <xdr:cNvSpPr/>
        </xdr:nvSpPr>
        <xdr:spPr>
          <a:xfrm>
            <a:off x="20371592" y="7798593"/>
            <a:ext cx="1464469" cy="154781"/>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四角形: 角を丸くする 9">
            <a:extLst>
              <a:ext uri="{FF2B5EF4-FFF2-40B4-BE49-F238E27FC236}">
                <a16:creationId xmlns:a16="http://schemas.microsoft.com/office/drawing/2014/main" id="{9F5646FC-7F14-AFEA-9575-F469E6680507}"/>
              </a:ext>
            </a:extLst>
          </xdr:cNvPr>
          <xdr:cNvSpPr/>
        </xdr:nvSpPr>
        <xdr:spPr>
          <a:xfrm>
            <a:off x="20359686" y="8143875"/>
            <a:ext cx="1464469" cy="154781"/>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四角形: 角を丸くする 10">
            <a:extLst>
              <a:ext uri="{FF2B5EF4-FFF2-40B4-BE49-F238E27FC236}">
                <a16:creationId xmlns:a16="http://schemas.microsoft.com/office/drawing/2014/main" id="{48346851-BA8B-FA78-0840-C42DBDB8E3AA}"/>
              </a:ext>
            </a:extLst>
          </xdr:cNvPr>
          <xdr:cNvSpPr/>
        </xdr:nvSpPr>
        <xdr:spPr>
          <a:xfrm>
            <a:off x="20359686" y="8465343"/>
            <a:ext cx="1464469" cy="154781"/>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フリーフォーム: 図形 12">
            <a:extLst>
              <a:ext uri="{FF2B5EF4-FFF2-40B4-BE49-F238E27FC236}">
                <a16:creationId xmlns:a16="http://schemas.microsoft.com/office/drawing/2014/main" id="{B94A73EB-A9CB-59E9-03AC-2671F48ED71E}"/>
              </a:ext>
            </a:extLst>
          </xdr:cNvPr>
          <xdr:cNvSpPr/>
        </xdr:nvSpPr>
        <xdr:spPr>
          <a:xfrm>
            <a:off x="21859875" y="6143624"/>
            <a:ext cx="962806" cy="130969"/>
          </a:xfrm>
          <a:custGeom>
            <a:avLst/>
            <a:gdLst>
              <a:gd name="connsiteX0" fmla="*/ 0 w 915181"/>
              <a:gd name="connsiteY0" fmla="*/ 83344 h 89072"/>
              <a:gd name="connsiteX1" fmla="*/ 488156 w 915181"/>
              <a:gd name="connsiteY1" fmla="*/ 83344 h 89072"/>
              <a:gd name="connsiteX2" fmla="*/ 881062 w 915181"/>
              <a:gd name="connsiteY2" fmla="*/ 23813 h 89072"/>
              <a:gd name="connsiteX3" fmla="*/ 869156 w 915181"/>
              <a:gd name="connsiteY3" fmla="*/ 0 h 89072"/>
            </a:gdLst>
            <a:ahLst/>
            <a:cxnLst>
              <a:cxn ang="0">
                <a:pos x="connsiteX0" y="connsiteY0"/>
              </a:cxn>
              <a:cxn ang="0">
                <a:pos x="connsiteX1" y="connsiteY1"/>
              </a:cxn>
              <a:cxn ang="0">
                <a:pos x="connsiteX2" y="connsiteY2"/>
              </a:cxn>
              <a:cxn ang="0">
                <a:pos x="connsiteX3" y="connsiteY3"/>
              </a:cxn>
            </a:cxnLst>
            <a:rect l="l" t="t" r="r" b="b"/>
            <a:pathLst>
              <a:path w="915181" h="89072">
                <a:moveTo>
                  <a:pt x="0" y="83344"/>
                </a:moveTo>
                <a:cubicBezTo>
                  <a:pt x="170656" y="88305"/>
                  <a:pt x="341312" y="93266"/>
                  <a:pt x="488156" y="83344"/>
                </a:cubicBezTo>
                <a:cubicBezTo>
                  <a:pt x="635000" y="73422"/>
                  <a:pt x="881062" y="23813"/>
                  <a:pt x="881062" y="23813"/>
                </a:cubicBezTo>
                <a:cubicBezTo>
                  <a:pt x="944562" y="9922"/>
                  <a:pt x="906859" y="4961"/>
                  <a:pt x="869156" y="0"/>
                </a:cubicBezTo>
              </a:path>
            </a:pathLst>
          </a:cu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14" name="フリーフォーム: 図形 13">
            <a:extLst>
              <a:ext uri="{FF2B5EF4-FFF2-40B4-BE49-F238E27FC236}">
                <a16:creationId xmlns:a16="http://schemas.microsoft.com/office/drawing/2014/main" id="{20BCCB8B-2CDD-FA21-A340-DA467B605E85}"/>
              </a:ext>
            </a:extLst>
          </xdr:cNvPr>
          <xdr:cNvSpPr/>
        </xdr:nvSpPr>
        <xdr:spPr>
          <a:xfrm>
            <a:off x="21859875" y="6512718"/>
            <a:ext cx="962806" cy="95250"/>
          </a:xfrm>
          <a:custGeom>
            <a:avLst/>
            <a:gdLst>
              <a:gd name="connsiteX0" fmla="*/ 0 w 915181"/>
              <a:gd name="connsiteY0" fmla="*/ 83344 h 89072"/>
              <a:gd name="connsiteX1" fmla="*/ 488156 w 915181"/>
              <a:gd name="connsiteY1" fmla="*/ 83344 h 89072"/>
              <a:gd name="connsiteX2" fmla="*/ 881062 w 915181"/>
              <a:gd name="connsiteY2" fmla="*/ 23813 h 89072"/>
              <a:gd name="connsiteX3" fmla="*/ 869156 w 915181"/>
              <a:gd name="connsiteY3" fmla="*/ 0 h 89072"/>
            </a:gdLst>
            <a:ahLst/>
            <a:cxnLst>
              <a:cxn ang="0">
                <a:pos x="connsiteX0" y="connsiteY0"/>
              </a:cxn>
              <a:cxn ang="0">
                <a:pos x="connsiteX1" y="connsiteY1"/>
              </a:cxn>
              <a:cxn ang="0">
                <a:pos x="connsiteX2" y="connsiteY2"/>
              </a:cxn>
              <a:cxn ang="0">
                <a:pos x="connsiteX3" y="connsiteY3"/>
              </a:cxn>
            </a:cxnLst>
            <a:rect l="l" t="t" r="r" b="b"/>
            <a:pathLst>
              <a:path w="915181" h="89072">
                <a:moveTo>
                  <a:pt x="0" y="83344"/>
                </a:moveTo>
                <a:cubicBezTo>
                  <a:pt x="170656" y="88305"/>
                  <a:pt x="341312" y="93266"/>
                  <a:pt x="488156" y="83344"/>
                </a:cubicBezTo>
                <a:cubicBezTo>
                  <a:pt x="635000" y="73422"/>
                  <a:pt x="881062" y="23813"/>
                  <a:pt x="881062" y="23813"/>
                </a:cubicBezTo>
                <a:cubicBezTo>
                  <a:pt x="944562" y="9922"/>
                  <a:pt x="906859" y="4961"/>
                  <a:pt x="869156" y="0"/>
                </a:cubicBezTo>
              </a:path>
            </a:pathLst>
          </a:cu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15" name="フリーフォーム: 図形 14">
            <a:extLst>
              <a:ext uri="{FF2B5EF4-FFF2-40B4-BE49-F238E27FC236}">
                <a16:creationId xmlns:a16="http://schemas.microsoft.com/office/drawing/2014/main" id="{68851070-A492-6554-2421-95E15F7CF84C}"/>
              </a:ext>
            </a:extLst>
          </xdr:cNvPr>
          <xdr:cNvSpPr/>
        </xdr:nvSpPr>
        <xdr:spPr>
          <a:xfrm>
            <a:off x="21847969" y="7441405"/>
            <a:ext cx="962806" cy="95250"/>
          </a:xfrm>
          <a:custGeom>
            <a:avLst/>
            <a:gdLst>
              <a:gd name="connsiteX0" fmla="*/ 0 w 915181"/>
              <a:gd name="connsiteY0" fmla="*/ 83344 h 89072"/>
              <a:gd name="connsiteX1" fmla="*/ 488156 w 915181"/>
              <a:gd name="connsiteY1" fmla="*/ 83344 h 89072"/>
              <a:gd name="connsiteX2" fmla="*/ 881062 w 915181"/>
              <a:gd name="connsiteY2" fmla="*/ 23813 h 89072"/>
              <a:gd name="connsiteX3" fmla="*/ 869156 w 915181"/>
              <a:gd name="connsiteY3" fmla="*/ 0 h 89072"/>
            </a:gdLst>
            <a:ahLst/>
            <a:cxnLst>
              <a:cxn ang="0">
                <a:pos x="connsiteX0" y="connsiteY0"/>
              </a:cxn>
              <a:cxn ang="0">
                <a:pos x="connsiteX1" y="connsiteY1"/>
              </a:cxn>
              <a:cxn ang="0">
                <a:pos x="connsiteX2" y="connsiteY2"/>
              </a:cxn>
              <a:cxn ang="0">
                <a:pos x="connsiteX3" y="connsiteY3"/>
              </a:cxn>
            </a:cxnLst>
            <a:rect l="l" t="t" r="r" b="b"/>
            <a:pathLst>
              <a:path w="915181" h="89072">
                <a:moveTo>
                  <a:pt x="0" y="83344"/>
                </a:moveTo>
                <a:cubicBezTo>
                  <a:pt x="170656" y="88305"/>
                  <a:pt x="341312" y="93266"/>
                  <a:pt x="488156" y="83344"/>
                </a:cubicBezTo>
                <a:cubicBezTo>
                  <a:pt x="635000" y="73422"/>
                  <a:pt x="881062" y="23813"/>
                  <a:pt x="881062" y="23813"/>
                </a:cubicBezTo>
                <a:cubicBezTo>
                  <a:pt x="944562" y="9922"/>
                  <a:pt x="906859" y="4961"/>
                  <a:pt x="869156" y="0"/>
                </a:cubicBezTo>
              </a:path>
            </a:pathLst>
          </a:cu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16" name="フリーフォーム: 図形 15">
            <a:extLst>
              <a:ext uri="{FF2B5EF4-FFF2-40B4-BE49-F238E27FC236}">
                <a16:creationId xmlns:a16="http://schemas.microsoft.com/office/drawing/2014/main" id="{6334A7CF-5C0D-FACD-C687-302FB17185DA}"/>
              </a:ext>
            </a:extLst>
          </xdr:cNvPr>
          <xdr:cNvSpPr/>
        </xdr:nvSpPr>
        <xdr:spPr>
          <a:xfrm>
            <a:off x="21847969" y="7762874"/>
            <a:ext cx="962806" cy="95250"/>
          </a:xfrm>
          <a:custGeom>
            <a:avLst/>
            <a:gdLst>
              <a:gd name="connsiteX0" fmla="*/ 0 w 915181"/>
              <a:gd name="connsiteY0" fmla="*/ 83344 h 89072"/>
              <a:gd name="connsiteX1" fmla="*/ 488156 w 915181"/>
              <a:gd name="connsiteY1" fmla="*/ 83344 h 89072"/>
              <a:gd name="connsiteX2" fmla="*/ 881062 w 915181"/>
              <a:gd name="connsiteY2" fmla="*/ 23813 h 89072"/>
              <a:gd name="connsiteX3" fmla="*/ 869156 w 915181"/>
              <a:gd name="connsiteY3" fmla="*/ 0 h 89072"/>
            </a:gdLst>
            <a:ahLst/>
            <a:cxnLst>
              <a:cxn ang="0">
                <a:pos x="connsiteX0" y="connsiteY0"/>
              </a:cxn>
              <a:cxn ang="0">
                <a:pos x="connsiteX1" y="connsiteY1"/>
              </a:cxn>
              <a:cxn ang="0">
                <a:pos x="connsiteX2" y="connsiteY2"/>
              </a:cxn>
              <a:cxn ang="0">
                <a:pos x="connsiteX3" y="connsiteY3"/>
              </a:cxn>
            </a:cxnLst>
            <a:rect l="l" t="t" r="r" b="b"/>
            <a:pathLst>
              <a:path w="915181" h="89072">
                <a:moveTo>
                  <a:pt x="0" y="83344"/>
                </a:moveTo>
                <a:cubicBezTo>
                  <a:pt x="170656" y="88305"/>
                  <a:pt x="341312" y="93266"/>
                  <a:pt x="488156" y="83344"/>
                </a:cubicBezTo>
                <a:cubicBezTo>
                  <a:pt x="635000" y="73422"/>
                  <a:pt x="881062" y="23813"/>
                  <a:pt x="881062" y="23813"/>
                </a:cubicBezTo>
                <a:cubicBezTo>
                  <a:pt x="944562" y="9922"/>
                  <a:pt x="906859" y="4961"/>
                  <a:pt x="869156" y="0"/>
                </a:cubicBezTo>
              </a:path>
            </a:pathLst>
          </a:cu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17" name="フリーフォーム: 図形 16">
            <a:extLst>
              <a:ext uri="{FF2B5EF4-FFF2-40B4-BE49-F238E27FC236}">
                <a16:creationId xmlns:a16="http://schemas.microsoft.com/office/drawing/2014/main" id="{4C2F0407-6B96-0491-567D-1F3144B737D6}"/>
              </a:ext>
            </a:extLst>
          </xdr:cNvPr>
          <xdr:cNvSpPr/>
        </xdr:nvSpPr>
        <xdr:spPr>
          <a:xfrm>
            <a:off x="21812250" y="8120061"/>
            <a:ext cx="962806" cy="95250"/>
          </a:xfrm>
          <a:custGeom>
            <a:avLst/>
            <a:gdLst>
              <a:gd name="connsiteX0" fmla="*/ 0 w 915181"/>
              <a:gd name="connsiteY0" fmla="*/ 83344 h 89072"/>
              <a:gd name="connsiteX1" fmla="*/ 488156 w 915181"/>
              <a:gd name="connsiteY1" fmla="*/ 83344 h 89072"/>
              <a:gd name="connsiteX2" fmla="*/ 881062 w 915181"/>
              <a:gd name="connsiteY2" fmla="*/ 23813 h 89072"/>
              <a:gd name="connsiteX3" fmla="*/ 869156 w 915181"/>
              <a:gd name="connsiteY3" fmla="*/ 0 h 89072"/>
            </a:gdLst>
            <a:ahLst/>
            <a:cxnLst>
              <a:cxn ang="0">
                <a:pos x="connsiteX0" y="connsiteY0"/>
              </a:cxn>
              <a:cxn ang="0">
                <a:pos x="connsiteX1" y="connsiteY1"/>
              </a:cxn>
              <a:cxn ang="0">
                <a:pos x="connsiteX2" y="connsiteY2"/>
              </a:cxn>
              <a:cxn ang="0">
                <a:pos x="connsiteX3" y="connsiteY3"/>
              </a:cxn>
            </a:cxnLst>
            <a:rect l="l" t="t" r="r" b="b"/>
            <a:pathLst>
              <a:path w="915181" h="89072">
                <a:moveTo>
                  <a:pt x="0" y="83344"/>
                </a:moveTo>
                <a:cubicBezTo>
                  <a:pt x="170656" y="88305"/>
                  <a:pt x="341312" y="93266"/>
                  <a:pt x="488156" y="83344"/>
                </a:cubicBezTo>
                <a:cubicBezTo>
                  <a:pt x="635000" y="73422"/>
                  <a:pt x="881062" y="23813"/>
                  <a:pt x="881062" y="23813"/>
                </a:cubicBezTo>
                <a:cubicBezTo>
                  <a:pt x="944562" y="9922"/>
                  <a:pt x="906859" y="4961"/>
                  <a:pt x="869156" y="0"/>
                </a:cubicBezTo>
              </a:path>
            </a:pathLst>
          </a:cu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18" name="フリーフォーム: 図形 17">
            <a:extLst>
              <a:ext uri="{FF2B5EF4-FFF2-40B4-BE49-F238E27FC236}">
                <a16:creationId xmlns:a16="http://schemas.microsoft.com/office/drawing/2014/main" id="{A3A08BA0-ED0F-EEA2-A734-3359DA6F4B1C}"/>
              </a:ext>
            </a:extLst>
          </xdr:cNvPr>
          <xdr:cNvSpPr/>
        </xdr:nvSpPr>
        <xdr:spPr>
          <a:xfrm>
            <a:off x="21800344" y="8441531"/>
            <a:ext cx="962806" cy="95250"/>
          </a:xfrm>
          <a:custGeom>
            <a:avLst/>
            <a:gdLst>
              <a:gd name="connsiteX0" fmla="*/ 0 w 915181"/>
              <a:gd name="connsiteY0" fmla="*/ 83344 h 89072"/>
              <a:gd name="connsiteX1" fmla="*/ 488156 w 915181"/>
              <a:gd name="connsiteY1" fmla="*/ 83344 h 89072"/>
              <a:gd name="connsiteX2" fmla="*/ 881062 w 915181"/>
              <a:gd name="connsiteY2" fmla="*/ 23813 h 89072"/>
              <a:gd name="connsiteX3" fmla="*/ 869156 w 915181"/>
              <a:gd name="connsiteY3" fmla="*/ 0 h 89072"/>
            </a:gdLst>
            <a:ahLst/>
            <a:cxnLst>
              <a:cxn ang="0">
                <a:pos x="connsiteX0" y="connsiteY0"/>
              </a:cxn>
              <a:cxn ang="0">
                <a:pos x="connsiteX1" y="connsiteY1"/>
              </a:cxn>
              <a:cxn ang="0">
                <a:pos x="connsiteX2" y="connsiteY2"/>
              </a:cxn>
              <a:cxn ang="0">
                <a:pos x="connsiteX3" y="connsiteY3"/>
              </a:cxn>
            </a:cxnLst>
            <a:rect l="l" t="t" r="r" b="b"/>
            <a:pathLst>
              <a:path w="915181" h="89072">
                <a:moveTo>
                  <a:pt x="0" y="83344"/>
                </a:moveTo>
                <a:cubicBezTo>
                  <a:pt x="170656" y="88305"/>
                  <a:pt x="341312" y="93266"/>
                  <a:pt x="488156" y="83344"/>
                </a:cubicBezTo>
                <a:cubicBezTo>
                  <a:pt x="635000" y="73422"/>
                  <a:pt x="881062" y="23813"/>
                  <a:pt x="881062" y="23813"/>
                </a:cubicBezTo>
                <a:cubicBezTo>
                  <a:pt x="944562" y="9922"/>
                  <a:pt x="906859" y="4961"/>
                  <a:pt x="869156" y="0"/>
                </a:cubicBezTo>
              </a:path>
            </a:pathLst>
          </a:cu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8</xdr:col>
      <xdr:colOff>1782536</xdr:colOff>
      <xdr:row>8</xdr:row>
      <xdr:rowOff>340179</xdr:rowOff>
    </xdr:from>
    <xdr:to>
      <xdr:col>9</xdr:col>
      <xdr:colOff>1279071</xdr:colOff>
      <xdr:row>11</xdr:row>
      <xdr:rowOff>0</xdr:rowOff>
    </xdr:to>
    <xdr:cxnSp macro="">
      <xdr:nvCxnSpPr>
        <xdr:cNvPr id="12" name="直線矢印コネクタ 11">
          <a:extLst>
            <a:ext uri="{FF2B5EF4-FFF2-40B4-BE49-F238E27FC236}">
              <a16:creationId xmlns:a16="http://schemas.microsoft.com/office/drawing/2014/main" id="{E23FB05B-3B4A-00B8-7F99-047F2F564EB9}"/>
            </a:ext>
          </a:extLst>
        </xdr:cNvPr>
        <xdr:cNvCxnSpPr/>
      </xdr:nvCxnSpPr>
      <xdr:spPr>
        <a:xfrm flipH="1" flipV="1">
          <a:off x="12260036" y="3714750"/>
          <a:ext cx="1455964" cy="925286"/>
        </a:xfrm>
        <a:prstGeom prst="straightConnector1">
          <a:avLst/>
        </a:prstGeom>
        <a:ln w="57150">
          <a:solidFill>
            <a:schemeClr val="accent6">
              <a:lumMod val="50000"/>
            </a:schemeClr>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146609</xdr:colOff>
      <xdr:row>8</xdr:row>
      <xdr:rowOff>73480</xdr:rowOff>
    </xdr:from>
    <xdr:to>
      <xdr:col>8</xdr:col>
      <xdr:colOff>1869621</xdr:colOff>
      <xdr:row>8</xdr:row>
      <xdr:rowOff>386784</xdr:rowOff>
    </xdr:to>
    <xdr:sp macro="" textlink="">
      <xdr:nvSpPr>
        <xdr:cNvPr id="21" name="正方形/長方形 20">
          <a:extLst>
            <a:ext uri="{FF2B5EF4-FFF2-40B4-BE49-F238E27FC236}">
              <a16:creationId xmlns:a16="http://schemas.microsoft.com/office/drawing/2014/main" id="{7E244FCE-09F3-493B-3BA4-619753072487}"/>
            </a:ext>
          </a:extLst>
        </xdr:cNvPr>
        <xdr:cNvSpPr/>
      </xdr:nvSpPr>
      <xdr:spPr>
        <a:xfrm>
          <a:off x="10662209" y="3426280"/>
          <a:ext cx="1723012" cy="313304"/>
        </a:xfrm>
        <a:prstGeom prst="rect">
          <a:avLst/>
        </a:prstGeom>
        <a:noFill/>
        <a:ln w="571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999795</xdr:colOff>
      <xdr:row>9</xdr:row>
      <xdr:rowOff>323850</xdr:rowOff>
    </xdr:from>
    <xdr:to>
      <xdr:col>40</xdr:col>
      <xdr:colOff>95251</xdr:colOff>
      <xdr:row>13</xdr:row>
      <xdr:rowOff>79681</xdr:rowOff>
    </xdr:to>
    <xdr:sp macro="" textlink="">
      <xdr:nvSpPr>
        <xdr:cNvPr id="22" name="楕円 21">
          <a:extLst>
            <a:ext uri="{FF2B5EF4-FFF2-40B4-BE49-F238E27FC236}">
              <a16:creationId xmlns:a16="http://schemas.microsoft.com/office/drawing/2014/main" id="{B9A4D658-6717-C4B4-06D6-9BB4282DDDFE}"/>
            </a:ext>
          </a:extLst>
        </xdr:cNvPr>
        <xdr:cNvSpPr/>
      </xdr:nvSpPr>
      <xdr:spPr>
        <a:xfrm>
          <a:off x="13477545" y="4095750"/>
          <a:ext cx="4772356" cy="1432231"/>
        </a:xfrm>
        <a:prstGeom prst="ellipse">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1337090</xdr:colOff>
      <xdr:row>10</xdr:row>
      <xdr:rowOff>146101</xdr:rowOff>
    </xdr:from>
    <xdr:to>
      <xdr:col>39</xdr:col>
      <xdr:colOff>58998</xdr:colOff>
      <xdr:row>13</xdr:row>
      <xdr:rowOff>340177</xdr:rowOff>
    </xdr:to>
    <xdr:sp macro="" textlink="">
      <xdr:nvSpPr>
        <xdr:cNvPr id="23" name="テキスト ボックス 22">
          <a:extLst>
            <a:ext uri="{FF2B5EF4-FFF2-40B4-BE49-F238E27FC236}">
              <a16:creationId xmlns:a16="http://schemas.microsoft.com/office/drawing/2014/main" id="{9B88A362-4841-19AD-8E5C-D3F45263385A}"/>
            </a:ext>
          </a:extLst>
        </xdr:cNvPr>
        <xdr:cNvSpPr txBox="1"/>
      </xdr:nvSpPr>
      <xdr:spPr>
        <a:xfrm>
          <a:off x="13774019" y="4364315"/>
          <a:ext cx="4123943" cy="1459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solidFill>
                <a:schemeClr val="bg1"/>
              </a:solidFill>
              <a:latin typeface="+mj-ea"/>
              <a:ea typeface="+mj-ea"/>
            </a:rPr>
            <a:t>段落毎に、この左上の各一番セルから、</a:t>
          </a:r>
          <a:endParaRPr kumimoji="1" lang="en-US" altLang="ja-JP" sz="1400" b="1">
            <a:solidFill>
              <a:schemeClr val="bg1"/>
            </a:solidFill>
            <a:latin typeface="+mj-ea"/>
            <a:ea typeface="+mj-ea"/>
          </a:endParaRPr>
        </a:p>
        <a:p>
          <a:pPr algn="ctr"/>
          <a:r>
            <a:rPr kumimoji="1" lang="ja-JP" altLang="en-US" sz="1400" b="1">
              <a:solidFill>
                <a:schemeClr val="bg1"/>
              </a:solidFill>
              <a:latin typeface="+mj-ea"/>
              <a:ea typeface="+mj-ea"/>
            </a:rPr>
            <a:t>年月日の</a:t>
          </a:r>
          <a:r>
            <a:rPr kumimoji="1" lang="en-US" altLang="ja-JP" sz="1400" b="1">
              <a:solidFill>
                <a:schemeClr val="bg1"/>
              </a:solidFill>
              <a:latin typeface="+mj-ea"/>
              <a:ea typeface="+mj-ea"/>
            </a:rPr>
            <a:t>DATA</a:t>
          </a:r>
          <a:r>
            <a:rPr kumimoji="1" lang="ja-JP" altLang="en-US" sz="1400" b="1">
              <a:solidFill>
                <a:schemeClr val="bg1"/>
              </a:solidFill>
              <a:latin typeface="+mj-ea"/>
              <a:ea typeface="+mj-ea"/>
            </a:rPr>
            <a:t>を入れて下さい。　　　　　　　　　　　　　　　　　　未入力の場合、右下の職位毎の小計・全体の</a:t>
          </a:r>
          <a:endParaRPr kumimoji="1" lang="en-US" altLang="ja-JP" sz="1400" b="1">
            <a:solidFill>
              <a:schemeClr val="bg1"/>
            </a:solidFill>
            <a:latin typeface="+mj-ea"/>
            <a:ea typeface="+mj-ea"/>
          </a:endParaRPr>
        </a:p>
        <a:p>
          <a:pPr algn="ctr"/>
          <a:r>
            <a:rPr kumimoji="1" lang="ja-JP" altLang="en-US" sz="1400" b="1">
              <a:solidFill>
                <a:schemeClr val="bg1"/>
              </a:solidFill>
              <a:latin typeface="+mj-ea"/>
              <a:ea typeface="+mj-ea"/>
            </a:rPr>
            <a:t>合計の自動計算が正常に機能しません。</a:t>
          </a:r>
        </a:p>
      </xdr:txBody>
    </xdr:sp>
    <xdr:clientData/>
  </xdr:twoCellAnchor>
  <xdr:twoCellAnchor>
    <xdr:from>
      <xdr:col>8</xdr:col>
      <xdr:colOff>82332</xdr:colOff>
      <xdr:row>15</xdr:row>
      <xdr:rowOff>54430</xdr:rowOff>
    </xdr:from>
    <xdr:to>
      <xdr:col>8</xdr:col>
      <xdr:colOff>1864180</xdr:colOff>
      <xdr:row>15</xdr:row>
      <xdr:rowOff>356430</xdr:rowOff>
    </xdr:to>
    <xdr:sp macro="" textlink="">
      <xdr:nvSpPr>
        <xdr:cNvPr id="25" name="正方形/長方形 24">
          <a:extLst>
            <a:ext uri="{FF2B5EF4-FFF2-40B4-BE49-F238E27FC236}">
              <a16:creationId xmlns:a16="http://schemas.microsoft.com/office/drawing/2014/main" id="{734A2507-3092-1AB3-97E1-09277F6A7295}"/>
            </a:ext>
          </a:extLst>
        </xdr:cNvPr>
        <xdr:cNvSpPr/>
      </xdr:nvSpPr>
      <xdr:spPr>
        <a:xfrm>
          <a:off x="10559832" y="6381751"/>
          <a:ext cx="1781848" cy="302000"/>
        </a:xfrm>
        <a:prstGeom prst="rect">
          <a:avLst/>
        </a:prstGeom>
        <a:noFill/>
        <a:ln w="571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73067</xdr:colOff>
      <xdr:row>22</xdr:row>
      <xdr:rowOff>54430</xdr:rowOff>
    </xdr:from>
    <xdr:to>
      <xdr:col>8</xdr:col>
      <xdr:colOff>1864179</xdr:colOff>
      <xdr:row>22</xdr:row>
      <xdr:rowOff>403112</xdr:rowOff>
    </xdr:to>
    <xdr:sp macro="" textlink="">
      <xdr:nvSpPr>
        <xdr:cNvPr id="26" name="正方形/長方形 25">
          <a:extLst>
            <a:ext uri="{FF2B5EF4-FFF2-40B4-BE49-F238E27FC236}">
              <a16:creationId xmlns:a16="http://schemas.microsoft.com/office/drawing/2014/main" id="{8FC0B7F7-F9EC-8580-9CF6-417917A81FAE}"/>
            </a:ext>
          </a:extLst>
        </xdr:cNvPr>
        <xdr:cNvSpPr/>
      </xdr:nvSpPr>
      <xdr:spPr>
        <a:xfrm>
          <a:off x="10550567" y="9334501"/>
          <a:ext cx="1791112" cy="348682"/>
        </a:xfrm>
        <a:prstGeom prst="rect">
          <a:avLst/>
        </a:prstGeom>
        <a:noFill/>
        <a:ln w="571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1809750</xdr:colOff>
      <xdr:row>12</xdr:row>
      <xdr:rowOff>204107</xdr:rowOff>
    </xdr:from>
    <xdr:to>
      <xdr:col>9</xdr:col>
      <xdr:colOff>1455964</xdr:colOff>
      <xdr:row>15</xdr:row>
      <xdr:rowOff>27215</xdr:rowOff>
    </xdr:to>
    <xdr:cxnSp macro="">
      <xdr:nvCxnSpPr>
        <xdr:cNvPr id="27" name="直線矢印コネクタ 26">
          <a:extLst>
            <a:ext uri="{FF2B5EF4-FFF2-40B4-BE49-F238E27FC236}">
              <a16:creationId xmlns:a16="http://schemas.microsoft.com/office/drawing/2014/main" id="{F2A96F79-1FFE-E245-7F42-FB21AFE758D1}"/>
            </a:ext>
          </a:extLst>
        </xdr:cNvPr>
        <xdr:cNvCxnSpPr/>
      </xdr:nvCxnSpPr>
      <xdr:spPr>
        <a:xfrm flipH="1">
          <a:off x="12287250" y="5265964"/>
          <a:ext cx="1605643" cy="1088572"/>
        </a:xfrm>
        <a:prstGeom prst="straightConnector1">
          <a:avLst/>
        </a:prstGeom>
        <a:ln w="57150">
          <a:solidFill>
            <a:schemeClr val="accent6">
              <a:lumMod val="50000"/>
            </a:schemeClr>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1809750</xdr:colOff>
      <xdr:row>12</xdr:row>
      <xdr:rowOff>367393</xdr:rowOff>
    </xdr:from>
    <xdr:to>
      <xdr:col>9</xdr:col>
      <xdr:colOff>1864178</xdr:colOff>
      <xdr:row>22</xdr:row>
      <xdr:rowOff>95250</xdr:rowOff>
    </xdr:to>
    <xdr:cxnSp macro="">
      <xdr:nvCxnSpPr>
        <xdr:cNvPr id="28" name="直線矢印コネクタ 27">
          <a:extLst>
            <a:ext uri="{FF2B5EF4-FFF2-40B4-BE49-F238E27FC236}">
              <a16:creationId xmlns:a16="http://schemas.microsoft.com/office/drawing/2014/main" id="{A3312B71-8BA2-7E5C-C534-D5F63BB76EE9}"/>
            </a:ext>
          </a:extLst>
        </xdr:cNvPr>
        <xdr:cNvCxnSpPr/>
      </xdr:nvCxnSpPr>
      <xdr:spPr>
        <a:xfrm flipH="1">
          <a:off x="12287250" y="5429250"/>
          <a:ext cx="2013857" cy="3946071"/>
        </a:xfrm>
        <a:prstGeom prst="straightConnector1">
          <a:avLst/>
        </a:prstGeom>
        <a:ln w="57150">
          <a:solidFill>
            <a:schemeClr val="accent6">
              <a:lumMod val="50000"/>
            </a:schemeClr>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321468</xdr:colOff>
      <xdr:row>5</xdr:row>
      <xdr:rowOff>178592</xdr:rowOff>
    </xdr:from>
    <xdr:to>
      <xdr:col>5</xdr:col>
      <xdr:colOff>321468</xdr:colOff>
      <xdr:row>6</xdr:row>
      <xdr:rowOff>178592</xdr:rowOff>
    </xdr:to>
    <xdr:cxnSp macro="">
      <xdr:nvCxnSpPr>
        <xdr:cNvPr id="1357" name="直線矢印コネクタ 1356">
          <a:extLst>
            <a:ext uri="{FF2B5EF4-FFF2-40B4-BE49-F238E27FC236}">
              <a16:creationId xmlns:a16="http://schemas.microsoft.com/office/drawing/2014/main" id="{B6E36BE7-3DC4-D6CB-984F-4B50EC402CC1}"/>
            </a:ext>
          </a:extLst>
        </xdr:cNvPr>
        <xdr:cNvCxnSpPr/>
      </xdr:nvCxnSpPr>
      <xdr:spPr>
        <a:xfrm>
          <a:off x="5274468" y="1809748"/>
          <a:ext cx="0" cy="440532"/>
        </a:xfrm>
        <a:prstGeom prst="straightConnector1">
          <a:avLst/>
        </a:prstGeom>
        <a:ln w="5715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298334</xdr:colOff>
      <xdr:row>19</xdr:row>
      <xdr:rowOff>280724</xdr:rowOff>
    </xdr:from>
    <xdr:to>
      <xdr:col>9</xdr:col>
      <xdr:colOff>654844</xdr:colOff>
      <xdr:row>37</xdr:row>
      <xdr:rowOff>283609</xdr:rowOff>
    </xdr:to>
    <xdr:grpSp>
      <xdr:nvGrpSpPr>
        <xdr:cNvPr id="1352" name="グループ化 1351">
          <a:extLst>
            <a:ext uri="{FF2B5EF4-FFF2-40B4-BE49-F238E27FC236}">
              <a16:creationId xmlns:a16="http://schemas.microsoft.com/office/drawing/2014/main" id="{5F2043CD-0D41-ADCF-795A-1D1E16C82C18}"/>
            </a:ext>
          </a:extLst>
        </xdr:cNvPr>
        <xdr:cNvGrpSpPr/>
      </xdr:nvGrpSpPr>
      <xdr:grpSpPr>
        <a:xfrm>
          <a:off x="298334" y="8243624"/>
          <a:ext cx="12834260" cy="7546685"/>
          <a:chOff x="298334" y="7528059"/>
          <a:chExt cx="12739010" cy="7531206"/>
        </a:xfrm>
      </xdr:grpSpPr>
      <xdr:pic>
        <xdr:nvPicPr>
          <xdr:cNvPr id="61" name="図 60">
            <a:extLst>
              <a:ext uri="{FF2B5EF4-FFF2-40B4-BE49-F238E27FC236}">
                <a16:creationId xmlns:a16="http://schemas.microsoft.com/office/drawing/2014/main" id="{F7679D7E-5F4D-B590-1823-D06182192BB8}"/>
              </a:ext>
            </a:extLst>
          </xdr:cNvPr>
          <xdr:cNvPicPr>
            <a:picLocks noChangeAspect="1"/>
          </xdr:cNvPicPr>
        </xdr:nvPicPr>
        <xdr:blipFill rotWithShape="1">
          <a:blip xmlns:r="http://schemas.openxmlformats.org/officeDocument/2006/relationships" r:embed="rId1"/>
          <a:srcRect t="25698" r="33520" b="23254"/>
          <a:stretch/>
        </xdr:blipFill>
        <xdr:spPr>
          <a:xfrm>
            <a:off x="298334" y="9267097"/>
            <a:ext cx="12739010" cy="5792168"/>
          </a:xfrm>
          <a:prstGeom prst="rect">
            <a:avLst/>
          </a:prstGeom>
          <a:ln w="101600" cap="sq">
            <a:solidFill>
              <a:schemeClr val="accent6"/>
            </a:solidFill>
            <a:prstDash val="solid"/>
            <a:miter lim="800000"/>
          </a:ln>
          <a:effectLst>
            <a:outerShdw blurRad="50800" dist="38100" dir="2700000" algn="tl" rotWithShape="0">
              <a:srgbClr val="000000">
                <a:alpha val="43000"/>
              </a:srgbClr>
            </a:outerShdw>
          </a:effectLst>
        </xdr:spPr>
      </xdr:pic>
      <xdr:grpSp>
        <xdr:nvGrpSpPr>
          <xdr:cNvPr id="1276" name="グループ化 1275">
            <a:extLst>
              <a:ext uri="{FF2B5EF4-FFF2-40B4-BE49-F238E27FC236}">
                <a16:creationId xmlns:a16="http://schemas.microsoft.com/office/drawing/2014/main" id="{9E2E03D9-9BD7-1E34-BA69-E3DC04AE04AA}"/>
              </a:ext>
            </a:extLst>
          </xdr:cNvPr>
          <xdr:cNvGrpSpPr/>
        </xdr:nvGrpSpPr>
        <xdr:grpSpPr>
          <a:xfrm>
            <a:off x="3366110" y="7528059"/>
            <a:ext cx="5993109" cy="2865213"/>
            <a:chOff x="5128235" y="7341696"/>
            <a:chExt cx="5993109" cy="2443104"/>
          </a:xfrm>
          <a:solidFill>
            <a:schemeClr val="accent6"/>
          </a:solidFill>
        </xdr:grpSpPr>
        <xdr:sp macro="" textlink="">
          <xdr:nvSpPr>
            <xdr:cNvPr id="1024" name="楕円 1023">
              <a:extLst>
                <a:ext uri="{FF2B5EF4-FFF2-40B4-BE49-F238E27FC236}">
                  <a16:creationId xmlns:a16="http://schemas.microsoft.com/office/drawing/2014/main" id="{363C1246-ACD7-58C2-CCD1-1C0EE19DF50E}"/>
                </a:ext>
              </a:extLst>
            </xdr:cNvPr>
            <xdr:cNvSpPr/>
          </xdr:nvSpPr>
          <xdr:spPr>
            <a:xfrm>
              <a:off x="5128235" y="7341696"/>
              <a:ext cx="5993109" cy="2038782"/>
            </a:xfrm>
            <a:prstGeom prst="ellipse">
              <a:avLst/>
            </a:prstGeom>
            <a:grpFill/>
            <a:ln w="60325">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25" name="テキスト ボックス 1024">
              <a:extLst>
                <a:ext uri="{FF2B5EF4-FFF2-40B4-BE49-F238E27FC236}">
                  <a16:creationId xmlns:a16="http://schemas.microsoft.com/office/drawing/2014/main" id="{CBF4DDAC-5FBA-ADF0-1658-40AE887FF6B5}"/>
                </a:ext>
              </a:extLst>
            </xdr:cNvPr>
            <xdr:cNvSpPr txBox="1"/>
          </xdr:nvSpPr>
          <xdr:spPr>
            <a:xfrm>
              <a:off x="5656550" y="7440352"/>
              <a:ext cx="4977757" cy="23444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chemeClr val="tx2"/>
                  </a:solidFill>
                  <a:latin typeface="+mj-ea"/>
                  <a:ea typeface="+mj-ea"/>
                </a:rPr>
                <a:t>乗船期間の計算方法は、</a:t>
              </a:r>
              <a:endParaRPr kumimoji="1" lang="en-US" altLang="ja-JP" sz="2000" b="1">
                <a:solidFill>
                  <a:schemeClr val="tx2"/>
                </a:solidFill>
                <a:latin typeface="+mj-ea"/>
                <a:ea typeface="+mj-ea"/>
              </a:endParaRPr>
            </a:p>
            <a:p>
              <a:pPr algn="ctr"/>
              <a:r>
                <a:rPr kumimoji="1" lang="ja-JP" altLang="en-US" sz="2000" b="1">
                  <a:solidFill>
                    <a:schemeClr val="tx2"/>
                  </a:solidFill>
                  <a:latin typeface="+mj-ea"/>
                  <a:ea typeface="+mj-ea"/>
                </a:rPr>
                <a:t>「水先法」と「船舶職員及び小型船舶操縦者法」において、以下のとおり同じ</a:t>
              </a:r>
              <a:endParaRPr kumimoji="1" lang="en-US" altLang="ja-JP" sz="2000" b="1">
                <a:solidFill>
                  <a:schemeClr val="tx2"/>
                </a:solidFill>
                <a:latin typeface="+mj-ea"/>
                <a:ea typeface="+mj-ea"/>
              </a:endParaRPr>
            </a:p>
            <a:p>
              <a:pPr algn="ctr"/>
              <a:r>
                <a:rPr kumimoji="1" lang="ja-JP" altLang="en-US" sz="2000" b="1">
                  <a:solidFill>
                    <a:schemeClr val="tx2"/>
                  </a:solidFill>
                  <a:latin typeface="+mj-ea"/>
                  <a:ea typeface="+mj-ea"/>
                </a:rPr>
                <a:t>（監督官庁へ確認済）であり、</a:t>
              </a:r>
              <a:endParaRPr kumimoji="1" lang="en-US" altLang="ja-JP" sz="2000" b="1">
                <a:solidFill>
                  <a:schemeClr val="tx2"/>
                </a:solidFill>
                <a:latin typeface="+mj-ea"/>
                <a:ea typeface="+mj-ea"/>
              </a:endParaRPr>
            </a:p>
            <a:p>
              <a:pPr algn="ctr"/>
              <a:r>
                <a:rPr kumimoji="1" lang="ja-JP" altLang="en-US" sz="2000" b="1">
                  <a:solidFill>
                    <a:schemeClr val="tx2"/>
                  </a:solidFill>
                  <a:latin typeface="+mj-ea"/>
                  <a:ea typeface="+mj-ea"/>
                </a:rPr>
                <a:t>本申請書様式の自動計算式は、</a:t>
              </a:r>
              <a:endParaRPr kumimoji="1" lang="en-US" altLang="ja-JP" sz="2000" b="1">
                <a:solidFill>
                  <a:schemeClr val="tx2"/>
                </a:solidFill>
                <a:latin typeface="+mj-ea"/>
                <a:ea typeface="+mj-ea"/>
              </a:endParaRPr>
            </a:p>
            <a:p>
              <a:pPr algn="ctr"/>
              <a:r>
                <a:rPr kumimoji="1" lang="ja-JP" altLang="en-US" sz="2000" b="1">
                  <a:solidFill>
                    <a:schemeClr val="tx2"/>
                  </a:solidFill>
                  <a:latin typeface="+mj-ea"/>
                  <a:ea typeface="+mj-ea"/>
                </a:rPr>
                <a:t>その計算方法に準じています。</a:t>
              </a:r>
            </a:p>
          </xdr:txBody>
        </xdr:sp>
      </xdr:grpSp>
    </xdr:grpSp>
    <xdr:clientData/>
  </xdr:twoCellAnchor>
  <xdr:twoCellAnchor>
    <xdr:from>
      <xdr:col>9</xdr:col>
      <xdr:colOff>678655</xdr:colOff>
      <xdr:row>20</xdr:row>
      <xdr:rowOff>365125</xdr:rowOff>
    </xdr:from>
    <xdr:to>
      <xdr:col>42</xdr:col>
      <xdr:colOff>380999</xdr:colOff>
      <xdr:row>37</xdr:row>
      <xdr:rowOff>381000</xdr:rowOff>
    </xdr:to>
    <xdr:grpSp>
      <xdr:nvGrpSpPr>
        <xdr:cNvPr id="1353" name="グループ化 1352">
          <a:extLst>
            <a:ext uri="{FF2B5EF4-FFF2-40B4-BE49-F238E27FC236}">
              <a16:creationId xmlns:a16="http://schemas.microsoft.com/office/drawing/2014/main" id="{3C2B8AAF-E367-39B4-0CB3-CAB120ACAE47}"/>
            </a:ext>
          </a:extLst>
        </xdr:cNvPr>
        <xdr:cNvGrpSpPr/>
      </xdr:nvGrpSpPr>
      <xdr:grpSpPr>
        <a:xfrm>
          <a:off x="13156405" y="8747125"/>
          <a:ext cx="7017544" cy="7140575"/>
          <a:chOff x="13061156" y="7929562"/>
          <a:chExt cx="6920898" cy="7227430"/>
        </a:xfrm>
      </xdr:grpSpPr>
      <xdr:sp macro="" textlink="">
        <xdr:nvSpPr>
          <xdr:cNvPr id="1277" name="星: 32 pt 1276">
            <a:extLst>
              <a:ext uri="{FF2B5EF4-FFF2-40B4-BE49-F238E27FC236}">
                <a16:creationId xmlns:a16="http://schemas.microsoft.com/office/drawing/2014/main" id="{F602E141-63BF-DD60-033F-BDB0F39F9A2B}"/>
              </a:ext>
            </a:extLst>
          </xdr:cNvPr>
          <xdr:cNvSpPr/>
        </xdr:nvSpPr>
        <xdr:spPr>
          <a:xfrm>
            <a:off x="13061156" y="7929562"/>
            <a:ext cx="6920898" cy="3641031"/>
          </a:xfrm>
          <a:prstGeom prst="star32">
            <a:avLst>
              <a:gd name="adj" fmla="val 44542"/>
            </a:avLst>
          </a:prstGeom>
          <a:solidFill>
            <a:srgbClr val="00B050">
              <a:alpha val="63000"/>
            </a:srgbClr>
          </a:solid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chemeClr val="bg1"/>
                </a:solidFill>
              </a:ln>
            </a:endParaRPr>
          </a:p>
        </xdr:txBody>
      </xdr:sp>
      <xdr:sp macro="" textlink="">
        <xdr:nvSpPr>
          <xdr:cNvPr id="1341" name="テキスト ボックス 1340">
            <a:extLst>
              <a:ext uri="{FF2B5EF4-FFF2-40B4-BE49-F238E27FC236}">
                <a16:creationId xmlns:a16="http://schemas.microsoft.com/office/drawing/2014/main" id="{77FA6996-203D-758A-2A73-3C28C3BEBFC8}"/>
              </a:ext>
            </a:extLst>
          </xdr:cNvPr>
          <xdr:cNvSpPr txBox="1"/>
        </xdr:nvSpPr>
        <xdr:spPr>
          <a:xfrm>
            <a:off x="13804823" y="8660686"/>
            <a:ext cx="5568876" cy="2539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400" b="1">
                <a:ln w="3175">
                  <a:solidFill>
                    <a:schemeClr val="bg1"/>
                  </a:solidFill>
                </a:ln>
                <a:solidFill>
                  <a:schemeClr val="bg1"/>
                </a:solidFill>
              </a:rPr>
              <a:t>作成した履歴の内容と</a:t>
            </a:r>
            <a:endParaRPr kumimoji="1" lang="en-US" altLang="ja-JP" sz="2400" b="1">
              <a:ln w="3175">
                <a:solidFill>
                  <a:schemeClr val="bg1"/>
                </a:solidFill>
              </a:ln>
              <a:solidFill>
                <a:schemeClr val="bg1"/>
              </a:solidFill>
            </a:endParaRPr>
          </a:p>
          <a:p>
            <a:pPr algn="ctr"/>
            <a:r>
              <a:rPr kumimoji="1" lang="ja-JP" altLang="en-US" sz="2400" b="1">
                <a:ln w="3175">
                  <a:solidFill>
                    <a:schemeClr val="bg1"/>
                  </a:solidFill>
                </a:ln>
                <a:solidFill>
                  <a:schemeClr val="bg1"/>
                </a:solidFill>
              </a:rPr>
              <a:t>乗船履歴確認書類の内容が</a:t>
            </a:r>
            <a:endParaRPr kumimoji="1" lang="en-US" altLang="ja-JP" sz="2400" b="1">
              <a:ln w="3175">
                <a:solidFill>
                  <a:schemeClr val="bg1"/>
                </a:solidFill>
              </a:ln>
              <a:solidFill>
                <a:schemeClr val="bg1"/>
              </a:solidFill>
            </a:endParaRPr>
          </a:p>
          <a:p>
            <a:pPr algn="ctr"/>
            <a:r>
              <a:rPr kumimoji="1" lang="ja-JP" altLang="en-US" sz="2400" b="1">
                <a:ln w="3175">
                  <a:solidFill>
                    <a:schemeClr val="bg1"/>
                  </a:solidFill>
                </a:ln>
                <a:solidFill>
                  <a:schemeClr val="bg1"/>
                </a:solidFill>
              </a:rPr>
              <a:t>合致しているか、必ずご確認下さい。　　　　　　　　　　　　　　　　計算結果が異なる場合やご質問等が</a:t>
            </a:r>
            <a:endParaRPr kumimoji="1" lang="en-US" altLang="ja-JP" sz="2400" b="1">
              <a:ln w="3175">
                <a:solidFill>
                  <a:schemeClr val="bg1"/>
                </a:solidFill>
              </a:ln>
              <a:solidFill>
                <a:schemeClr val="bg1"/>
              </a:solidFill>
            </a:endParaRPr>
          </a:p>
          <a:p>
            <a:pPr algn="ctr"/>
            <a:r>
              <a:rPr kumimoji="1" lang="ja-JP" altLang="en-US" sz="2400" b="1">
                <a:ln w="3175">
                  <a:solidFill>
                    <a:schemeClr val="bg1"/>
                  </a:solidFill>
                </a:ln>
                <a:solidFill>
                  <a:schemeClr val="bg1"/>
                </a:solidFill>
              </a:rPr>
              <a:t>ございましたら、以下の当センターに</a:t>
            </a:r>
            <a:endParaRPr kumimoji="1" lang="en-US" altLang="ja-JP" sz="2400" b="1">
              <a:ln w="3175">
                <a:solidFill>
                  <a:schemeClr val="bg1"/>
                </a:solidFill>
              </a:ln>
              <a:solidFill>
                <a:schemeClr val="bg1"/>
              </a:solidFill>
            </a:endParaRPr>
          </a:p>
          <a:p>
            <a:pPr algn="ctr"/>
            <a:r>
              <a:rPr kumimoji="1" lang="ja-JP" altLang="en-US" sz="2400" b="1">
                <a:ln w="3175">
                  <a:solidFill>
                    <a:schemeClr val="bg1"/>
                  </a:solidFill>
                </a:ln>
                <a:solidFill>
                  <a:schemeClr val="bg1"/>
                </a:solidFill>
              </a:rPr>
              <a:t>お問い合わせ下さい。</a:t>
            </a:r>
          </a:p>
        </xdr:txBody>
      </xdr:sp>
      <xdr:sp macro="" textlink="">
        <xdr:nvSpPr>
          <xdr:cNvPr id="1342" name="テキスト ボックス 1341">
            <a:extLst>
              <a:ext uri="{FF2B5EF4-FFF2-40B4-BE49-F238E27FC236}">
                <a16:creationId xmlns:a16="http://schemas.microsoft.com/office/drawing/2014/main" id="{50C14817-BA5D-005A-9163-88BBCD1F9C1F}"/>
              </a:ext>
            </a:extLst>
          </xdr:cNvPr>
          <xdr:cNvSpPr txBox="1"/>
        </xdr:nvSpPr>
        <xdr:spPr>
          <a:xfrm>
            <a:off x="15477739" y="8081501"/>
            <a:ext cx="2369344" cy="773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600" b="1" u="sng">
                <a:ln>
                  <a:solidFill>
                    <a:srgbClr val="FF0000"/>
                  </a:solidFill>
                </a:ln>
                <a:solidFill>
                  <a:srgbClr val="FFFF00"/>
                </a:solidFill>
              </a:rPr>
              <a:t>申請前に</a:t>
            </a:r>
            <a:r>
              <a:rPr kumimoji="1" lang="ja-JP" altLang="en-US" sz="3600" b="1">
                <a:ln>
                  <a:solidFill>
                    <a:srgbClr val="FF0000"/>
                  </a:solidFill>
                </a:ln>
                <a:solidFill>
                  <a:srgbClr val="FFFF00"/>
                </a:solidFill>
              </a:rPr>
              <a:t>、</a:t>
            </a:r>
          </a:p>
        </xdr:txBody>
      </xdr:sp>
      <xdr:sp macro="" textlink="">
        <xdr:nvSpPr>
          <xdr:cNvPr id="1343" name="テキスト ボックス 1342">
            <a:extLst>
              <a:ext uri="{FF2B5EF4-FFF2-40B4-BE49-F238E27FC236}">
                <a16:creationId xmlns:a16="http://schemas.microsoft.com/office/drawing/2014/main" id="{CB46807A-94CC-94AE-01FF-1CAED91E8B71}"/>
              </a:ext>
            </a:extLst>
          </xdr:cNvPr>
          <xdr:cNvSpPr txBox="1"/>
        </xdr:nvSpPr>
        <xdr:spPr>
          <a:xfrm>
            <a:off x="13285721" y="11794999"/>
            <a:ext cx="6655593" cy="3361993"/>
          </a:xfrm>
          <a:prstGeom prst="rect">
            <a:avLst/>
          </a:prstGeom>
          <a:gradFill flip="none" rotWithShape="1">
            <a:gsLst>
              <a:gs pos="0">
                <a:schemeClr val="accent6">
                  <a:lumMod val="5000"/>
                  <a:lumOff val="95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lin ang="5400000" scaled="1"/>
            <a:tileRect/>
          </a:gradFill>
          <a:ln w="1270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800" b="1" i="0">
                <a:solidFill>
                  <a:schemeClr val="dk1"/>
                </a:solidFill>
                <a:effectLst/>
                <a:latin typeface="+mj-ea"/>
                <a:ea typeface="+mj-ea"/>
                <a:cs typeface="+mn-cs"/>
              </a:rPr>
              <a:t>＝＝＝＝＝＝＝＝＝＝＝＝＝＝＝＝＝＝＝＝＝＝＝</a:t>
            </a:r>
            <a:endParaRPr lang="en-US" altLang="ja-JP" sz="1800" b="1" i="0">
              <a:solidFill>
                <a:schemeClr val="dk1"/>
              </a:solidFill>
              <a:effectLst/>
              <a:latin typeface="+mj-ea"/>
              <a:ea typeface="+mj-ea"/>
              <a:cs typeface="+mn-cs"/>
            </a:endParaRPr>
          </a:p>
          <a:p>
            <a:pPr algn="ctr"/>
            <a:r>
              <a:rPr lang="ja-JP" altLang="en-US" sz="2400" b="1" i="0">
                <a:solidFill>
                  <a:schemeClr val="dk1"/>
                </a:solidFill>
                <a:effectLst/>
                <a:latin typeface="+mj-ea"/>
                <a:ea typeface="+mj-ea"/>
                <a:cs typeface="+mn-cs"/>
              </a:rPr>
              <a:t>（一財）海技振興センター　養成支援部</a:t>
            </a:r>
            <a:endParaRPr lang="en-US" altLang="ja-JP" sz="2400" b="1" i="0">
              <a:solidFill>
                <a:schemeClr val="dk1"/>
              </a:solidFill>
              <a:effectLst/>
              <a:latin typeface="+mj-ea"/>
              <a:ea typeface="+mj-ea"/>
              <a:cs typeface="+mn-cs"/>
            </a:endParaRPr>
          </a:p>
          <a:p>
            <a:pPr algn="ctr"/>
            <a:br>
              <a:rPr lang="ja-JP" altLang="en-US" sz="2400" b="1">
                <a:latin typeface="+mj-ea"/>
                <a:ea typeface="+mj-ea"/>
              </a:rPr>
            </a:br>
            <a:r>
              <a:rPr lang="en-US" altLang="ja-JP" sz="2400" b="1" i="0">
                <a:solidFill>
                  <a:schemeClr val="dk1"/>
                </a:solidFill>
                <a:effectLst/>
                <a:latin typeface="+mj-ea"/>
                <a:ea typeface="+mj-ea"/>
                <a:cs typeface="+mn-cs"/>
              </a:rPr>
              <a:t>TEL</a:t>
            </a:r>
            <a:r>
              <a:rPr lang="ja-JP" altLang="en-US" sz="2400" b="1" i="0">
                <a:solidFill>
                  <a:schemeClr val="dk1"/>
                </a:solidFill>
                <a:effectLst/>
                <a:latin typeface="+mj-ea"/>
                <a:ea typeface="+mj-ea"/>
                <a:cs typeface="+mn-cs"/>
              </a:rPr>
              <a:t>： </a:t>
            </a:r>
            <a:r>
              <a:rPr lang="en-US" altLang="ja-JP" sz="2400" b="1" i="0">
                <a:solidFill>
                  <a:schemeClr val="dk1"/>
                </a:solidFill>
                <a:effectLst/>
                <a:latin typeface="+mj-ea"/>
                <a:ea typeface="+mj-ea"/>
                <a:cs typeface="+mn-cs"/>
              </a:rPr>
              <a:t>03-3265-5125</a:t>
            </a:r>
            <a:r>
              <a:rPr lang="ja-JP" altLang="en-US" sz="2400" b="1" i="0">
                <a:solidFill>
                  <a:schemeClr val="dk1"/>
                </a:solidFill>
                <a:effectLst/>
                <a:latin typeface="+mj-ea"/>
                <a:ea typeface="+mj-ea"/>
                <a:cs typeface="+mn-cs"/>
              </a:rPr>
              <a:t>　　</a:t>
            </a:r>
            <a:endParaRPr lang="en-US" altLang="ja-JP" sz="2400" b="1" i="0">
              <a:solidFill>
                <a:schemeClr val="dk1"/>
              </a:solidFill>
              <a:effectLst/>
              <a:latin typeface="+mj-ea"/>
              <a:ea typeface="+mj-ea"/>
              <a:cs typeface="+mn-cs"/>
            </a:endParaRPr>
          </a:p>
          <a:p>
            <a:pPr algn="ctr"/>
            <a:r>
              <a:rPr lang="ja-JP" altLang="en-US" sz="2400" b="1" i="0">
                <a:solidFill>
                  <a:schemeClr val="dk1"/>
                </a:solidFill>
                <a:effectLst/>
                <a:latin typeface="+mj-ea"/>
                <a:ea typeface="+mj-ea"/>
                <a:cs typeface="+mn-cs"/>
              </a:rPr>
              <a:t>（土日祝日除く</a:t>
            </a:r>
            <a:r>
              <a:rPr lang="en-US" altLang="ja-JP" sz="2400" b="1" i="0">
                <a:solidFill>
                  <a:schemeClr val="dk1"/>
                </a:solidFill>
                <a:effectLst/>
                <a:latin typeface="+mj-ea"/>
                <a:ea typeface="+mj-ea"/>
                <a:cs typeface="+mn-cs"/>
              </a:rPr>
              <a:t>10:00</a:t>
            </a:r>
            <a:r>
              <a:rPr lang="ja-JP" altLang="en-US" sz="2400" b="1" i="0">
                <a:solidFill>
                  <a:schemeClr val="dk1"/>
                </a:solidFill>
                <a:effectLst/>
                <a:latin typeface="+mj-ea"/>
                <a:ea typeface="+mj-ea"/>
                <a:cs typeface="+mn-cs"/>
              </a:rPr>
              <a:t>～</a:t>
            </a:r>
            <a:r>
              <a:rPr lang="en-US" altLang="ja-JP" sz="2400" b="1" i="0">
                <a:solidFill>
                  <a:schemeClr val="dk1"/>
                </a:solidFill>
                <a:effectLst/>
                <a:latin typeface="+mj-ea"/>
                <a:ea typeface="+mj-ea"/>
                <a:cs typeface="+mn-cs"/>
              </a:rPr>
              <a:t>17:00</a:t>
            </a:r>
            <a:r>
              <a:rPr lang="ja-JP" altLang="en-US" sz="2400" b="1" i="0">
                <a:solidFill>
                  <a:schemeClr val="dk1"/>
                </a:solidFill>
                <a:effectLst/>
                <a:latin typeface="+mj-ea"/>
                <a:ea typeface="+mj-ea"/>
                <a:cs typeface="+mn-cs"/>
              </a:rPr>
              <a:t>対応）</a:t>
            </a:r>
            <a:br>
              <a:rPr lang="ja-JP" altLang="en-US" sz="2400" b="1">
                <a:latin typeface="+mj-ea"/>
                <a:ea typeface="+mj-ea"/>
              </a:rPr>
            </a:br>
            <a:r>
              <a:rPr lang="en-US" altLang="ja-JP" sz="2400" b="1" i="0">
                <a:solidFill>
                  <a:schemeClr val="dk1"/>
                </a:solidFill>
                <a:effectLst/>
                <a:latin typeface="+mj-ea"/>
                <a:ea typeface="+mj-ea"/>
                <a:cs typeface="+mn-cs"/>
              </a:rPr>
              <a:t>E-mail</a:t>
            </a:r>
            <a:r>
              <a:rPr lang="ja-JP" altLang="en-US" sz="2400" b="1" i="0">
                <a:solidFill>
                  <a:schemeClr val="dk1"/>
                </a:solidFill>
                <a:effectLst/>
                <a:latin typeface="+mj-ea"/>
                <a:ea typeface="+mj-ea"/>
                <a:cs typeface="+mn-cs"/>
              </a:rPr>
              <a:t>：　</a:t>
            </a:r>
            <a:r>
              <a:rPr lang="en-US" altLang="ja-JP" sz="2400" b="1" i="0" u="none" strike="noStrike">
                <a:solidFill>
                  <a:schemeClr val="dk1"/>
                </a:solidFill>
                <a:effectLst/>
                <a:latin typeface="+mj-ea"/>
                <a:ea typeface="+mj-ea"/>
                <a:cs typeface="+mn-cs"/>
                <a:hlinkClick xmlns:r="http://schemas.openxmlformats.org/officeDocument/2006/relationships" r:id=""/>
              </a:rPr>
              <a:t>m-pilot@mhrij.or.jp</a:t>
            </a:r>
            <a:br>
              <a:rPr lang="en-US" altLang="ja-JP" sz="2400" b="1">
                <a:latin typeface="+mj-ea"/>
                <a:ea typeface="+mj-ea"/>
              </a:rPr>
            </a:br>
            <a:r>
              <a:rPr lang="en-US" altLang="ja-JP" sz="2400" b="1" i="0">
                <a:solidFill>
                  <a:schemeClr val="dk1"/>
                </a:solidFill>
                <a:effectLst/>
                <a:latin typeface="+mj-ea"/>
                <a:ea typeface="+mj-ea"/>
                <a:cs typeface="+mn-cs"/>
              </a:rPr>
              <a:t>Website</a:t>
            </a:r>
            <a:r>
              <a:rPr lang="ja-JP" altLang="en-US" sz="2400" b="1" i="0">
                <a:solidFill>
                  <a:schemeClr val="dk1"/>
                </a:solidFill>
                <a:effectLst/>
                <a:latin typeface="+mj-ea"/>
                <a:ea typeface="+mj-ea"/>
                <a:cs typeface="+mn-cs"/>
              </a:rPr>
              <a:t>：　</a:t>
            </a:r>
            <a:r>
              <a:rPr lang="en-US" altLang="ja-JP" sz="2400" b="1" i="0" u="none" strike="noStrike">
                <a:solidFill>
                  <a:schemeClr val="dk1"/>
                </a:solidFill>
                <a:effectLst/>
                <a:latin typeface="+mj-ea"/>
                <a:ea typeface="+mj-ea"/>
                <a:cs typeface="+mn-cs"/>
                <a:hlinkClick xmlns:r="http://schemas.openxmlformats.org/officeDocument/2006/relationships" r:id=""/>
              </a:rPr>
              <a:t>https://mhrij.or.jp</a:t>
            </a:r>
            <a:endParaRPr lang="en-US" altLang="ja-JP" sz="2400" b="1" i="0" u="none" strike="noStrike">
              <a:solidFill>
                <a:schemeClr val="dk1"/>
              </a:solidFill>
              <a:effectLst/>
              <a:latin typeface="+mj-ea"/>
              <a:ea typeface="+mj-ea"/>
              <a:cs typeface="+mn-cs"/>
            </a:endParaRPr>
          </a:p>
          <a:p>
            <a:pPr algn="ctr"/>
            <a:r>
              <a:rPr lang="ja-JP" altLang="ja-JP" sz="1800" b="1" i="0">
                <a:solidFill>
                  <a:schemeClr val="dk1"/>
                </a:solidFill>
                <a:effectLst/>
                <a:latin typeface="+mj-ea"/>
                <a:ea typeface="+mj-ea"/>
                <a:cs typeface="+mn-cs"/>
              </a:rPr>
              <a:t>＝＝＝＝＝＝＝＝＝＝＝＝＝＝＝＝＝＝＝＝＝＝＝</a:t>
            </a:r>
            <a:endParaRPr kumimoji="1" lang="ja-JP" altLang="en-US" sz="1800" b="1">
              <a:latin typeface="+mj-ea"/>
              <a:ea typeface="+mj-ea"/>
            </a:endParaRPr>
          </a:p>
        </xdr:txBody>
      </xdr:sp>
    </xdr:grpSp>
    <xdr:clientData/>
  </xdr:twoCellAnchor>
  <xdr:twoCellAnchor>
    <xdr:from>
      <xdr:col>4</xdr:col>
      <xdr:colOff>81644</xdr:colOff>
      <xdr:row>4</xdr:row>
      <xdr:rowOff>103414</xdr:rowOff>
    </xdr:from>
    <xdr:to>
      <xdr:col>8</xdr:col>
      <xdr:colOff>1885950</xdr:colOff>
      <xdr:row>21</xdr:row>
      <xdr:rowOff>326571</xdr:rowOff>
    </xdr:to>
    <xdr:grpSp>
      <xdr:nvGrpSpPr>
        <xdr:cNvPr id="1355" name="グループ化 1354">
          <a:extLst>
            <a:ext uri="{FF2B5EF4-FFF2-40B4-BE49-F238E27FC236}">
              <a16:creationId xmlns:a16="http://schemas.microsoft.com/office/drawing/2014/main" id="{82263D2E-1E9E-14A9-D161-CD450379251D}"/>
            </a:ext>
          </a:extLst>
        </xdr:cNvPr>
        <xdr:cNvGrpSpPr/>
      </xdr:nvGrpSpPr>
      <xdr:grpSpPr>
        <a:xfrm>
          <a:off x="3510644" y="1779814"/>
          <a:ext cx="8890906" cy="7347857"/>
          <a:chOff x="3450677" y="1617505"/>
          <a:chExt cx="8663444" cy="6714040"/>
        </a:xfrm>
      </xdr:grpSpPr>
      <xdr:grpSp>
        <xdr:nvGrpSpPr>
          <xdr:cNvPr id="1027" name="グループ化 1026">
            <a:extLst>
              <a:ext uri="{FF2B5EF4-FFF2-40B4-BE49-F238E27FC236}">
                <a16:creationId xmlns:a16="http://schemas.microsoft.com/office/drawing/2014/main" id="{6B30E75B-C312-EA7C-6329-FC0A80E65CE9}"/>
              </a:ext>
            </a:extLst>
          </xdr:cNvPr>
          <xdr:cNvGrpSpPr/>
        </xdr:nvGrpSpPr>
        <xdr:grpSpPr>
          <a:xfrm>
            <a:off x="3450677" y="1617505"/>
            <a:ext cx="8663444" cy="6714040"/>
            <a:chOff x="3450677" y="1617505"/>
            <a:chExt cx="8663444" cy="6714040"/>
          </a:xfrm>
        </xdr:grpSpPr>
        <xdr:cxnSp macro="">
          <xdr:nvCxnSpPr>
            <xdr:cNvPr id="36" name="直線矢印コネクタ 35">
              <a:extLst>
                <a:ext uri="{FF2B5EF4-FFF2-40B4-BE49-F238E27FC236}">
                  <a16:creationId xmlns:a16="http://schemas.microsoft.com/office/drawing/2014/main" id="{AE43DA33-B735-7F8F-178E-5BD74CFE7C01}"/>
                </a:ext>
              </a:extLst>
            </xdr:cNvPr>
            <xdr:cNvCxnSpPr/>
          </xdr:nvCxnSpPr>
          <xdr:spPr>
            <a:xfrm flipH="1" flipV="1">
              <a:off x="4612101" y="2845742"/>
              <a:ext cx="1138618" cy="1130945"/>
            </a:xfrm>
            <a:prstGeom prst="straightConnector1">
              <a:avLst/>
            </a:prstGeom>
            <a:ln w="57150">
              <a:solidFill>
                <a:srgbClr val="7030A0"/>
              </a:solidFill>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37" name="正方形/長方形 36">
              <a:extLst>
                <a:ext uri="{FF2B5EF4-FFF2-40B4-BE49-F238E27FC236}">
                  <a16:creationId xmlns:a16="http://schemas.microsoft.com/office/drawing/2014/main" id="{76501F7E-2322-35B0-66AA-C4DF8BB73EB8}"/>
                </a:ext>
              </a:extLst>
            </xdr:cNvPr>
            <xdr:cNvSpPr/>
          </xdr:nvSpPr>
          <xdr:spPr>
            <a:xfrm>
              <a:off x="3450677" y="2376238"/>
              <a:ext cx="1368330" cy="585368"/>
            </a:xfrm>
            <a:prstGeom prst="rect">
              <a:avLst/>
            </a:prstGeom>
            <a:noFill/>
            <a:ln w="571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楕円 37">
              <a:extLst>
                <a:ext uri="{FF2B5EF4-FFF2-40B4-BE49-F238E27FC236}">
                  <a16:creationId xmlns:a16="http://schemas.microsoft.com/office/drawing/2014/main" id="{80A3BDEB-2E34-5584-D645-E351E6213280}"/>
                </a:ext>
              </a:extLst>
            </xdr:cNvPr>
            <xdr:cNvSpPr/>
          </xdr:nvSpPr>
          <xdr:spPr>
            <a:xfrm>
              <a:off x="4284034" y="3495779"/>
              <a:ext cx="4752535" cy="2170044"/>
            </a:xfrm>
            <a:prstGeom prst="ellipse">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テキスト ボックス 38">
              <a:extLst>
                <a:ext uri="{FF2B5EF4-FFF2-40B4-BE49-F238E27FC236}">
                  <a16:creationId xmlns:a16="http://schemas.microsoft.com/office/drawing/2014/main" id="{936BCF79-6A16-7A49-16FE-00499509E6AB}"/>
                </a:ext>
              </a:extLst>
            </xdr:cNvPr>
            <xdr:cNvSpPr txBox="1"/>
          </xdr:nvSpPr>
          <xdr:spPr>
            <a:xfrm>
              <a:off x="4374187" y="3871876"/>
              <a:ext cx="4478464" cy="2013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solidFill>
                    <a:schemeClr val="bg1"/>
                  </a:solidFill>
                  <a:latin typeface="+mj-ea"/>
                  <a:ea typeface="+mj-ea"/>
                </a:rPr>
                <a:t>これらのセルをクリックすると、セルの右に</a:t>
              </a:r>
              <a:endParaRPr kumimoji="1" lang="en-US" altLang="ja-JP" sz="1600" b="1">
                <a:solidFill>
                  <a:schemeClr val="bg1"/>
                </a:solidFill>
                <a:latin typeface="+mj-ea"/>
                <a:ea typeface="+mj-ea"/>
              </a:endParaRPr>
            </a:p>
            <a:p>
              <a:pPr algn="ctr"/>
              <a:r>
                <a:rPr kumimoji="1" lang="ja-JP" altLang="en-US" sz="1600" b="1">
                  <a:solidFill>
                    <a:schemeClr val="bg1"/>
                  </a:solidFill>
                  <a:latin typeface="+mj-ea"/>
                  <a:ea typeface="+mj-ea"/>
                </a:rPr>
                <a:t>こちらのプルダウンマークが現れます。</a:t>
              </a:r>
              <a:endParaRPr kumimoji="1" lang="en-US" altLang="ja-JP" sz="1600" b="1">
                <a:solidFill>
                  <a:schemeClr val="bg1"/>
                </a:solidFill>
                <a:latin typeface="+mj-ea"/>
                <a:ea typeface="+mj-ea"/>
              </a:endParaRPr>
            </a:p>
            <a:p>
              <a:pPr algn="ctr"/>
              <a:r>
                <a:rPr kumimoji="1" lang="ja-JP" altLang="en-US" sz="1600" b="1">
                  <a:solidFill>
                    <a:schemeClr val="bg1"/>
                  </a:solidFill>
                  <a:latin typeface="+mj-ea"/>
                  <a:ea typeface="+mj-ea"/>
                </a:rPr>
                <a:t>このマークをクリックして現れる選択肢より、</a:t>
              </a:r>
              <a:endParaRPr kumimoji="1" lang="en-US" altLang="ja-JP" sz="1600" b="1">
                <a:solidFill>
                  <a:schemeClr val="bg1"/>
                </a:solidFill>
                <a:latin typeface="+mj-ea"/>
                <a:ea typeface="+mj-ea"/>
              </a:endParaRPr>
            </a:p>
            <a:p>
              <a:pPr algn="ctr"/>
              <a:r>
                <a:rPr kumimoji="1" lang="ja-JP" altLang="en-US" sz="1600" b="1">
                  <a:solidFill>
                    <a:schemeClr val="bg1"/>
                  </a:solidFill>
                  <a:latin typeface="+mj-ea"/>
                  <a:ea typeface="+mj-ea"/>
                </a:rPr>
                <a:t>記載内容をお選び下さい。</a:t>
              </a:r>
              <a:endParaRPr kumimoji="1" lang="en-US" altLang="ja-JP" sz="1600" b="1">
                <a:solidFill>
                  <a:schemeClr val="bg1"/>
                </a:solidFill>
                <a:latin typeface="+mj-ea"/>
                <a:ea typeface="+mj-ea"/>
              </a:endParaRPr>
            </a:p>
            <a:p>
              <a:pPr algn="ctr"/>
              <a:r>
                <a:rPr kumimoji="1" lang="ja-JP" altLang="en-US" sz="1600" b="1">
                  <a:solidFill>
                    <a:schemeClr val="bg1"/>
                  </a:solidFill>
                  <a:latin typeface="+mj-ea"/>
                  <a:ea typeface="+mj-ea"/>
                </a:rPr>
                <a:t>希望水先人の級から入力して下さい。</a:t>
              </a:r>
              <a:endParaRPr kumimoji="1" lang="en-US" altLang="ja-JP" sz="1600" b="1">
                <a:solidFill>
                  <a:schemeClr val="bg1"/>
                </a:solidFill>
                <a:latin typeface="+mj-ea"/>
                <a:ea typeface="+mj-ea"/>
              </a:endParaRPr>
            </a:p>
            <a:p>
              <a:pPr algn="ctr"/>
              <a:r>
                <a:rPr kumimoji="1" lang="ja-JP" altLang="en-US" sz="1600" b="1">
                  <a:solidFill>
                    <a:schemeClr val="bg1"/>
                  </a:solidFill>
                  <a:latin typeface="+mj-ea"/>
                  <a:ea typeface="+mj-ea"/>
                </a:rPr>
                <a:t>選択肢にない場合は、手入力して下さい。</a:t>
              </a:r>
            </a:p>
          </xdr:txBody>
        </xdr:sp>
        <xdr:sp macro="" textlink="">
          <xdr:nvSpPr>
            <xdr:cNvPr id="40" name="正方形/長方形 39">
              <a:extLst>
                <a:ext uri="{FF2B5EF4-FFF2-40B4-BE49-F238E27FC236}">
                  <a16:creationId xmlns:a16="http://schemas.microsoft.com/office/drawing/2014/main" id="{C26888C2-88D6-5A61-FABE-7143436F6C40}"/>
                </a:ext>
              </a:extLst>
            </xdr:cNvPr>
            <xdr:cNvSpPr/>
          </xdr:nvSpPr>
          <xdr:spPr>
            <a:xfrm>
              <a:off x="6583822" y="2376237"/>
              <a:ext cx="1316582" cy="610440"/>
            </a:xfrm>
            <a:prstGeom prst="rect">
              <a:avLst/>
            </a:prstGeom>
            <a:noFill/>
            <a:ln w="571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 name="正方形/長方形 40">
              <a:extLst>
                <a:ext uri="{FF2B5EF4-FFF2-40B4-BE49-F238E27FC236}">
                  <a16:creationId xmlns:a16="http://schemas.microsoft.com/office/drawing/2014/main" id="{A7B316A3-66A5-A25A-7B74-94D64E9AFBCC}"/>
                </a:ext>
              </a:extLst>
            </xdr:cNvPr>
            <xdr:cNvSpPr/>
          </xdr:nvSpPr>
          <xdr:spPr>
            <a:xfrm>
              <a:off x="8147058" y="2388593"/>
              <a:ext cx="1973537" cy="571737"/>
            </a:xfrm>
            <a:prstGeom prst="rect">
              <a:avLst/>
            </a:prstGeom>
            <a:noFill/>
            <a:ln w="571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2" name="直線矢印コネクタ 41">
              <a:extLst>
                <a:ext uri="{FF2B5EF4-FFF2-40B4-BE49-F238E27FC236}">
                  <a16:creationId xmlns:a16="http://schemas.microsoft.com/office/drawing/2014/main" id="{B43ED5B8-0EAA-FF2C-D2CD-0C63A966182D}"/>
                </a:ext>
              </a:extLst>
            </xdr:cNvPr>
            <xdr:cNvCxnSpPr/>
          </xdr:nvCxnSpPr>
          <xdr:spPr>
            <a:xfrm flipV="1">
              <a:off x="8433461" y="2042641"/>
              <a:ext cx="2498951" cy="2025882"/>
            </a:xfrm>
            <a:prstGeom prst="straightConnector1">
              <a:avLst/>
            </a:prstGeom>
            <a:ln w="57150">
              <a:solidFill>
                <a:srgbClr val="7030A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43" name="直線矢印コネクタ 42">
              <a:extLst>
                <a:ext uri="{FF2B5EF4-FFF2-40B4-BE49-F238E27FC236}">
                  <a16:creationId xmlns:a16="http://schemas.microsoft.com/office/drawing/2014/main" id="{B31ADB8B-63D7-7D66-D0BA-5F4D0104B68B}"/>
                </a:ext>
              </a:extLst>
            </xdr:cNvPr>
            <xdr:cNvCxnSpPr/>
          </xdr:nvCxnSpPr>
          <xdr:spPr>
            <a:xfrm flipV="1">
              <a:off x="7965281" y="2858098"/>
              <a:ext cx="617272" cy="951902"/>
            </a:xfrm>
            <a:prstGeom prst="straightConnector1">
              <a:avLst/>
            </a:prstGeom>
            <a:ln w="57150">
              <a:solidFill>
                <a:srgbClr val="7030A0"/>
              </a:solidFill>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44" name="正方形/長方形 43">
              <a:extLst>
                <a:ext uri="{FF2B5EF4-FFF2-40B4-BE49-F238E27FC236}">
                  <a16:creationId xmlns:a16="http://schemas.microsoft.com/office/drawing/2014/main" id="{490457FA-1905-9017-F7D1-A0E02E8E360D}"/>
                </a:ext>
              </a:extLst>
            </xdr:cNvPr>
            <xdr:cNvSpPr/>
          </xdr:nvSpPr>
          <xdr:spPr>
            <a:xfrm>
              <a:off x="10452210" y="1617505"/>
              <a:ext cx="1661911" cy="542218"/>
            </a:xfrm>
            <a:prstGeom prst="rect">
              <a:avLst/>
            </a:prstGeom>
            <a:noFill/>
            <a:ln w="571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9" name="直線矢印コネクタ 48">
              <a:extLst>
                <a:ext uri="{FF2B5EF4-FFF2-40B4-BE49-F238E27FC236}">
                  <a16:creationId xmlns:a16="http://schemas.microsoft.com/office/drawing/2014/main" id="{110FCA09-B3A2-4B22-E96A-07DE1C600B14}"/>
                </a:ext>
              </a:extLst>
            </xdr:cNvPr>
            <xdr:cNvCxnSpPr/>
          </xdr:nvCxnSpPr>
          <xdr:spPr>
            <a:xfrm flipV="1">
              <a:off x="6840415" y="2821032"/>
              <a:ext cx="0" cy="914300"/>
            </a:xfrm>
            <a:prstGeom prst="straightConnector1">
              <a:avLst/>
            </a:prstGeom>
            <a:ln w="57150">
              <a:solidFill>
                <a:srgbClr val="7030A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360" name="直線矢印コネクタ 1359">
              <a:extLst>
                <a:ext uri="{FF2B5EF4-FFF2-40B4-BE49-F238E27FC236}">
                  <a16:creationId xmlns:a16="http://schemas.microsoft.com/office/drawing/2014/main" id="{B7277FC9-DDC6-846A-FFAC-C568E33EC849}"/>
                </a:ext>
              </a:extLst>
            </xdr:cNvPr>
            <xdr:cNvCxnSpPr/>
          </xdr:nvCxnSpPr>
          <xdr:spPr>
            <a:xfrm flipH="1" flipV="1">
              <a:off x="11477583" y="3247446"/>
              <a:ext cx="35542" cy="5084099"/>
            </a:xfrm>
            <a:prstGeom prst="straightConnector1">
              <a:avLst/>
            </a:prstGeom>
            <a:ln w="57150">
              <a:solidFill>
                <a:srgbClr val="FF0000"/>
              </a:solidFill>
              <a:prstDash val="sysDot"/>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grpSp>
      <xdr:pic>
        <xdr:nvPicPr>
          <xdr:cNvPr id="1346" name="図 1345">
            <a:extLst>
              <a:ext uri="{FF2B5EF4-FFF2-40B4-BE49-F238E27FC236}">
                <a16:creationId xmlns:a16="http://schemas.microsoft.com/office/drawing/2014/main" id="{C777A5B7-C0A1-41D2-89F8-31305F18E1B1}"/>
              </a:ext>
            </a:extLst>
          </xdr:cNvPr>
          <xdr:cNvPicPr>
            <a:picLocks noChangeAspect="1"/>
          </xdr:cNvPicPr>
        </xdr:nvPicPr>
        <xdr:blipFill rotWithShape="1">
          <a:blip xmlns:r="http://schemas.openxmlformats.org/officeDocument/2006/relationships" r:embed="rId2"/>
          <a:srcRect l="22953" t="42837" r="76304" b="55743"/>
          <a:stretch/>
        </xdr:blipFill>
        <xdr:spPr>
          <a:xfrm flipH="1">
            <a:off x="4038402" y="4735990"/>
            <a:ext cx="642939" cy="70034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clientData/>
  </xdr:twoCellAnchor>
  <xdr:twoCellAnchor>
    <xdr:from>
      <xdr:col>6</xdr:col>
      <xdr:colOff>1143001</xdr:colOff>
      <xdr:row>3</xdr:row>
      <xdr:rowOff>88900</xdr:rowOff>
    </xdr:from>
    <xdr:to>
      <xdr:col>8</xdr:col>
      <xdr:colOff>101600</xdr:colOff>
      <xdr:row>5</xdr:row>
      <xdr:rowOff>186533</xdr:rowOff>
    </xdr:to>
    <xdr:sp macro="" textlink="">
      <xdr:nvSpPr>
        <xdr:cNvPr id="1356" name="テキスト ボックス 1355">
          <a:extLst>
            <a:ext uri="{FF2B5EF4-FFF2-40B4-BE49-F238E27FC236}">
              <a16:creationId xmlns:a16="http://schemas.microsoft.com/office/drawing/2014/main" id="{39D9BE96-1CA6-04D0-E5AF-B1C3F5477AE9}"/>
            </a:ext>
          </a:extLst>
        </xdr:cNvPr>
        <xdr:cNvSpPr txBox="1"/>
      </xdr:nvSpPr>
      <xdr:spPr>
        <a:xfrm>
          <a:off x="7162801" y="1346200"/>
          <a:ext cx="2552699" cy="935833"/>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rPr>
            <a:t>職位は、職位別・段落別に</a:t>
          </a:r>
          <a:endParaRPr kumimoji="1" lang="en-US" altLang="ja-JP" sz="1600" b="1">
            <a:solidFill>
              <a:schemeClr val="bg1"/>
            </a:solidFill>
          </a:endParaRPr>
        </a:p>
        <a:p>
          <a:pPr algn="ctr"/>
          <a:r>
            <a:rPr kumimoji="1" lang="ja-JP" altLang="en-US" sz="1600" b="1">
              <a:solidFill>
                <a:schemeClr val="bg1"/>
              </a:solidFill>
            </a:rPr>
            <a:t>纏めて記載して下さい。</a:t>
          </a:r>
        </a:p>
      </xdr:txBody>
    </xdr:sp>
    <xdr:clientData/>
  </xdr:twoCellAnchor>
  <xdr:twoCellAnchor>
    <xdr:from>
      <xdr:col>7</xdr:col>
      <xdr:colOff>1162050</xdr:colOff>
      <xdr:row>10</xdr:row>
      <xdr:rowOff>353786</xdr:rowOff>
    </xdr:from>
    <xdr:to>
      <xdr:col>9</xdr:col>
      <xdr:colOff>938892</xdr:colOff>
      <xdr:row>12</xdr:row>
      <xdr:rowOff>381001</xdr:rowOff>
    </xdr:to>
    <xdr:sp macro="" textlink="">
      <xdr:nvSpPr>
        <xdr:cNvPr id="1359" name="テキスト ボックス 1358">
          <a:extLst>
            <a:ext uri="{FF2B5EF4-FFF2-40B4-BE49-F238E27FC236}">
              <a16:creationId xmlns:a16="http://schemas.microsoft.com/office/drawing/2014/main" id="{37BDEC58-2C25-DF4C-FAAA-EC588C686148}"/>
            </a:ext>
          </a:extLst>
        </xdr:cNvPr>
        <xdr:cNvSpPr txBox="1"/>
      </xdr:nvSpPr>
      <xdr:spPr>
        <a:xfrm>
          <a:off x="9334500" y="4544786"/>
          <a:ext cx="4082142" cy="86541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rPr>
            <a:t>乗下船日の</a:t>
          </a:r>
          <a:r>
            <a:rPr kumimoji="1" lang="en-US" altLang="ja-JP" sz="1600" b="1">
              <a:solidFill>
                <a:schemeClr val="bg1"/>
              </a:solidFill>
            </a:rPr>
            <a:t>DATA</a:t>
          </a:r>
          <a:r>
            <a:rPr kumimoji="1" lang="ja-JP" altLang="en-US" sz="1600" b="1">
              <a:solidFill>
                <a:schemeClr val="bg1"/>
              </a:solidFill>
            </a:rPr>
            <a:t>は、乗船履歴確認書類で</a:t>
          </a:r>
          <a:endParaRPr kumimoji="1" lang="en-US" altLang="ja-JP" sz="1600" b="1">
            <a:solidFill>
              <a:schemeClr val="bg1"/>
            </a:solidFill>
          </a:endParaRPr>
        </a:p>
        <a:p>
          <a:pPr algn="ctr"/>
          <a:r>
            <a:rPr kumimoji="1" lang="ja-JP" altLang="en-US" sz="1600" b="1">
              <a:solidFill>
                <a:schemeClr val="bg1"/>
              </a:solidFill>
            </a:rPr>
            <a:t>確認しやすい順番で記載して下さい。</a:t>
          </a:r>
        </a:p>
      </xdr:txBody>
    </xdr:sp>
    <xdr:clientData/>
  </xdr:twoCellAnchor>
  <xdr:twoCellAnchor>
    <xdr:from>
      <xdr:col>5</xdr:col>
      <xdr:colOff>144399</xdr:colOff>
      <xdr:row>24</xdr:row>
      <xdr:rowOff>398738</xdr:rowOff>
    </xdr:from>
    <xdr:to>
      <xdr:col>9</xdr:col>
      <xdr:colOff>523377</xdr:colOff>
      <xdr:row>29</xdr:row>
      <xdr:rowOff>329415</xdr:rowOff>
    </xdr:to>
    <xdr:sp macro="" textlink="">
      <xdr:nvSpPr>
        <xdr:cNvPr id="1365" name="テキスト ボックス 1364">
          <a:extLst>
            <a:ext uri="{FF2B5EF4-FFF2-40B4-BE49-F238E27FC236}">
              <a16:creationId xmlns:a16="http://schemas.microsoft.com/office/drawing/2014/main" id="{62ADDBD8-1225-866E-DC10-C08AA3A2662B}"/>
            </a:ext>
          </a:extLst>
        </xdr:cNvPr>
        <xdr:cNvSpPr txBox="1"/>
      </xdr:nvSpPr>
      <xdr:spPr>
        <a:xfrm rot="21088464">
          <a:off x="4699466" y="10558738"/>
          <a:ext cx="7194644" cy="2047344"/>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chemeClr val="bg1"/>
              </a:solidFill>
            </a:rPr>
            <a:t>この乗船履歴は、将来、水先人の国家試験を受験する際に、</a:t>
          </a:r>
          <a:endParaRPr kumimoji="1" lang="en-US" altLang="ja-JP" sz="2000" b="1">
            <a:solidFill>
              <a:schemeClr val="bg1"/>
            </a:solidFill>
          </a:endParaRPr>
        </a:p>
        <a:p>
          <a:pPr algn="ctr"/>
          <a:r>
            <a:rPr kumimoji="1" lang="ja-JP" altLang="en-US" sz="2000" b="1">
              <a:solidFill>
                <a:schemeClr val="bg1"/>
              </a:solidFill>
            </a:rPr>
            <a:t>運輸局にて再度確認されるので大変重要です。</a:t>
          </a:r>
          <a:endParaRPr kumimoji="1" lang="en-US" altLang="ja-JP" sz="2000" b="1">
            <a:solidFill>
              <a:schemeClr val="bg1"/>
            </a:solidFill>
          </a:endParaRPr>
        </a:p>
        <a:p>
          <a:pPr algn="ctr"/>
          <a:r>
            <a:rPr kumimoji="1" lang="ja-JP" altLang="en-US" sz="2000" b="1">
              <a:solidFill>
                <a:schemeClr val="bg1"/>
              </a:solidFill>
            </a:rPr>
            <a:t>その時に履歴が足りない等ということが無いように、</a:t>
          </a:r>
          <a:endParaRPr kumimoji="1" lang="en-US" altLang="ja-JP" sz="2000" b="1">
            <a:solidFill>
              <a:schemeClr val="bg1"/>
            </a:solidFill>
          </a:endParaRPr>
        </a:p>
        <a:p>
          <a:pPr algn="ctr"/>
          <a:r>
            <a:rPr kumimoji="1" lang="ja-JP" altLang="en-US" sz="2000" b="1">
              <a:solidFill>
                <a:schemeClr val="bg1"/>
              </a:solidFill>
            </a:rPr>
            <a:t>充分注意・確認し作成して下さい。　　</a:t>
          </a:r>
          <a:endParaRPr kumimoji="1" lang="en-US" altLang="ja-JP" sz="2000" b="1">
            <a:solidFill>
              <a:schemeClr val="bg1"/>
            </a:solidFill>
          </a:endParaRPr>
        </a:p>
        <a:p>
          <a:pPr algn="ctr"/>
          <a:r>
            <a:rPr kumimoji="1" lang="ja-JP" altLang="en-US" sz="1600" b="1">
              <a:solidFill>
                <a:schemeClr val="bg1"/>
              </a:solidFill>
            </a:rPr>
            <a:t>（履歴が足りない場合、国家試験受験が不可となり水先人になれません）</a:t>
          </a:r>
        </a:p>
      </xdr:txBody>
    </xdr:sp>
    <xdr:clientData/>
  </xdr:twoCellAnchor>
  <xdr:twoCellAnchor>
    <xdr:from>
      <xdr:col>7</xdr:col>
      <xdr:colOff>533400</xdr:colOff>
      <xdr:row>0</xdr:row>
      <xdr:rowOff>0</xdr:rowOff>
    </xdr:from>
    <xdr:to>
      <xdr:col>9</xdr:col>
      <xdr:colOff>1371600</xdr:colOff>
      <xdr:row>1</xdr:row>
      <xdr:rowOff>388145</xdr:rowOff>
    </xdr:to>
    <xdr:sp macro="" textlink="">
      <xdr:nvSpPr>
        <xdr:cNvPr id="1366" name="テキスト ボックス 1365">
          <a:extLst>
            <a:ext uri="{FF2B5EF4-FFF2-40B4-BE49-F238E27FC236}">
              <a16:creationId xmlns:a16="http://schemas.microsoft.com/office/drawing/2014/main" id="{D4811A37-A879-27C3-E313-09D7CB640958}"/>
            </a:ext>
          </a:extLst>
        </xdr:cNvPr>
        <xdr:cNvSpPr txBox="1"/>
      </xdr:nvSpPr>
      <xdr:spPr>
        <a:xfrm>
          <a:off x="7967133" y="0"/>
          <a:ext cx="4775200" cy="811478"/>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rPr>
            <a:t>履歴が</a:t>
          </a:r>
          <a:r>
            <a:rPr kumimoji="1" lang="en-US" altLang="ja-JP" sz="1600" b="1">
              <a:solidFill>
                <a:schemeClr val="bg1"/>
              </a:solidFill>
            </a:rPr>
            <a:t>21</a:t>
          </a:r>
          <a:r>
            <a:rPr kumimoji="1" lang="ja-JP" altLang="en-US" sz="1600" b="1">
              <a:solidFill>
                <a:schemeClr val="bg1"/>
              </a:solidFill>
            </a:rPr>
            <a:t>件以上の場合は、隣の</a:t>
          </a:r>
          <a:r>
            <a:rPr kumimoji="1" lang="en-US" altLang="ja-JP" sz="1600" b="1">
              <a:solidFill>
                <a:schemeClr val="bg1"/>
              </a:solidFill>
            </a:rPr>
            <a:t>2</a:t>
          </a:r>
          <a:r>
            <a:rPr kumimoji="1" lang="ja-JP" altLang="en-US" sz="1600" b="1">
              <a:solidFill>
                <a:schemeClr val="bg1"/>
              </a:solidFill>
            </a:rPr>
            <a:t>頁目のシート　</a:t>
          </a:r>
          <a:endParaRPr kumimoji="0" lang="en-US" altLang="ja-JP" sz="1600" b="1" i="0" u="none" strike="noStrike">
            <a:solidFill>
              <a:schemeClr val="dk1"/>
            </a:solidFill>
            <a:effectLst/>
            <a:latin typeface="+mn-lt"/>
            <a:ea typeface="+mn-ea"/>
            <a:cs typeface="+mn-cs"/>
          </a:endParaRPr>
        </a:p>
        <a:p>
          <a:pPr algn="ctr"/>
          <a:r>
            <a:rPr kumimoji="1" lang="ja-JP" altLang="en-US" sz="1600" b="1">
              <a:solidFill>
                <a:schemeClr val="bg1"/>
              </a:solidFill>
            </a:rPr>
            <a:t>又は、</a:t>
          </a:r>
          <a:r>
            <a:rPr kumimoji="1" lang="en-US" altLang="ja-JP" sz="1600" b="1">
              <a:solidFill>
                <a:schemeClr val="bg1"/>
              </a:solidFill>
            </a:rPr>
            <a:t>1</a:t>
          </a:r>
          <a:r>
            <a:rPr kumimoji="1" lang="ja-JP" altLang="en-US" sz="1600" b="1">
              <a:solidFill>
                <a:schemeClr val="bg1"/>
              </a:solidFill>
            </a:rPr>
            <a:t>頁目のシートをコピーの上ご使用下さい。</a:t>
          </a:r>
        </a:p>
      </xdr:txBody>
    </xdr:sp>
    <xdr:clientData/>
  </xdr:twoCellAnchor>
  <xdr:twoCellAnchor>
    <xdr:from>
      <xdr:col>0</xdr:col>
      <xdr:colOff>0</xdr:colOff>
      <xdr:row>10</xdr:row>
      <xdr:rowOff>36285</xdr:rowOff>
    </xdr:from>
    <xdr:to>
      <xdr:col>4</xdr:col>
      <xdr:colOff>787400</xdr:colOff>
      <xdr:row>12</xdr:row>
      <xdr:rowOff>139700</xdr:rowOff>
    </xdr:to>
    <xdr:sp macro="" textlink="">
      <xdr:nvSpPr>
        <xdr:cNvPr id="24" name="テキスト ボックス 23">
          <a:extLst>
            <a:ext uri="{FF2B5EF4-FFF2-40B4-BE49-F238E27FC236}">
              <a16:creationId xmlns:a16="http://schemas.microsoft.com/office/drawing/2014/main" id="{36A346D4-580B-4F1A-B5E6-04D561508884}"/>
            </a:ext>
          </a:extLst>
        </xdr:cNvPr>
        <xdr:cNvSpPr txBox="1"/>
      </xdr:nvSpPr>
      <xdr:spPr>
        <a:xfrm>
          <a:off x="0" y="4227285"/>
          <a:ext cx="3911600" cy="94161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rPr>
            <a:t>乗船履歴の</a:t>
          </a:r>
          <a:r>
            <a:rPr kumimoji="1" lang="en-US" altLang="ja-JP" sz="1600" b="1">
              <a:solidFill>
                <a:schemeClr val="bg1"/>
              </a:solidFill>
            </a:rPr>
            <a:t>DATA</a:t>
          </a:r>
          <a:r>
            <a:rPr kumimoji="1" lang="ja-JP" altLang="en-US" sz="1600" b="1">
              <a:solidFill>
                <a:schemeClr val="bg1"/>
              </a:solidFill>
            </a:rPr>
            <a:t>は、乗船履歴確認書類で</a:t>
          </a:r>
          <a:endParaRPr kumimoji="1" lang="en-US" altLang="ja-JP" sz="1600" b="1">
            <a:solidFill>
              <a:schemeClr val="bg1"/>
            </a:solidFill>
          </a:endParaRPr>
        </a:p>
        <a:p>
          <a:pPr algn="ctr"/>
          <a:r>
            <a:rPr kumimoji="1" lang="ja-JP" altLang="en-US" sz="1600" b="1">
              <a:solidFill>
                <a:schemeClr val="bg1"/>
              </a:solidFill>
            </a:rPr>
            <a:t>確認しやすい順番で記載して下さい。</a:t>
          </a:r>
        </a:p>
      </xdr:txBody>
    </xdr:sp>
    <xdr:clientData/>
  </xdr:twoCellAnchor>
  <xdr:twoCellAnchor>
    <xdr:from>
      <xdr:col>4</xdr:col>
      <xdr:colOff>1548719</xdr:colOff>
      <xdr:row>0</xdr:row>
      <xdr:rowOff>0</xdr:rowOff>
    </xdr:from>
    <xdr:to>
      <xdr:col>6</xdr:col>
      <xdr:colOff>1319893</xdr:colOff>
      <xdr:row>2</xdr:row>
      <xdr:rowOff>71437</xdr:rowOff>
    </xdr:to>
    <xdr:sp macro="" textlink="">
      <xdr:nvSpPr>
        <xdr:cNvPr id="3" name="テキスト ボックス 2">
          <a:hlinkClick xmlns:r="http://schemas.openxmlformats.org/officeDocument/2006/relationships" r:id="rId3"/>
          <a:extLst>
            <a:ext uri="{FF2B5EF4-FFF2-40B4-BE49-F238E27FC236}">
              <a16:creationId xmlns:a16="http://schemas.microsoft.com/office/drawing/2014/main" id="{288738B8-E2A8-412A-A8D9-C433BB368D8C}"/>
            </a:ext>
          </a:extLst>
        </xdr:cNvPr>
        <xdr:cNvSpPr txBox="1"/>
      </xdr:nvSpPr>
      <xdr:spPr>
        <a:xfrm>
          <a:off x="4950505" y="0"/>
          <a:ext cx="2928031" cy="915080"/>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latin typeface="+mn-ea"/>
              <a:ea typeface="+mn-ea"/>
            </a:rPr>
            <a:t>作成中「①用の </a:t>
          </a:r>
          <a:r>
            <a:rPr kumimoji="1" lang="en-US" altLang="ja-JP" sz="2000" b="1">
              <a:latin typeface="+mn-ea"/>
              <a:ea typeface="+mn-ea"/>
            </a:rPr>
            <a:t>2</a:t>
          </a:r>
          <a:r>
            <a:rPr kumimoji="1" lang="ja-JP" altLang="en-US" sz="2000" b="1">
              <a:latin typeface="+mn-ea"/>
              <a:ea typeface="+mn-ea"/>
            </a:rPr>
            <a:t>頁目</a:t>
          </a:r>
          <a:r>
            <a:rPr kumimoji="1" lang="ja-JP" altLang="en-US" sz="1600" b="1">
              <a:latin typeface="+mn-ea"/>
              <a:ea typeface="+mn-ea"/>
            </a:rPr>
            <a:t>」</a:t>
          </a:r>
          <a:endParaRPr kumimoji="1" lang="en-US" altLang="ja-JP" sz="1600" b="1">
            <a:latin typeface="+mn-ea"/>
            <a:ea typeface="+mn-ea"/>
          </a:endParaRPr>
        </a:p>
        <a:p>
          <a:pPr algn="ctr"/>
          <a:r>
            <a:rPr kumimoji="1" lang="ja-JP" altLang="en-US" sz="1600" b="1">
              <a:latin typeface="+mn-ea"/>
              <a:ea typeface="+mn-ea"/>
            </a:rPr>
            <a:t>に戻るは、ここをクリック</a:t>
          </a:r>
        </a:p>
      </xdr:txBody>
    </xdr:sp>
    <xdr:clientData/>
  </xdr:twoCellAnchor>
  <xdr:twoCellAnchor>
    <xdr:from>
      <xdr:col>4</xdr:col>
      <xdr:colOff>177800</xdr:colOff>
      <xdr:row>3</xdr:row>
      <xdr:rowOff>88900</xdr:rowOff>
    </xdr:from>
    <xdr:to>
      <xdr:col>6</xdr:col>
      <xdr:colOff>1023938</xdr:colOff>
      <xdr:row>5</xdr:row>
      <xdr:rowOff>198439</xdr:rowOff>
    </xdr:to>
    <xdr:sp macro="" textlink="">
      <xdr:nvSpPr>
        <xdr:cNvPr id="2" name="テキスト ボックス 1">
          <a:extLst>
            <a:ext uri="{FF2B5EF4-FFF2-40B4-BE49-F238E27FC236}">
              <a16:creationId xmlns:a16="http://schemas.microsoft.com/office/drawing/2014/main" id="{B43841A5-79DD-F0F3-BF34-9F07589224A8}"/>
            </a:ext>
          </a:extLst>
        </xdr:cNvPr>
        <xdr:cNvSpPr txBox="1"/>
      </xdr:nvSpPr>
      <xdr:spPr>
        <a:xfrm>
          <a:off x="3302000" y="1346200"/>
          <a:ext cx="3741738" cy="947739"/>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rPr>
            <a:t>総トン数は、国内総トン数（無い場合は、</a:t>
          </a:r>
          <a:endParaRPr kumimoji="1" lang="en-US" altLang="ja-JP" sz="1600" b="1">
            <a:solidFill>
              <a:schemeClr val="bg1"/>
            </a:solidFill>
          </a:endParaRPr>
        </a:p>
        <a:p>
          <a:pPr algn="ctr"/>
          <a:r>
            <a:rPr kumimoji="1" lang="ja-JP" altLang="en-US" sz="1600" b="1">
              <a:solidFill>
                <a:schemeClr val="bg1"/>
              </a:solidFill>
            </a:rPr>
            <a:t>国際総トン数）を記載して下さい。</a:t>
          </a:r>
        </a:p>
      </xdr:txBody>
    </xdr:sp>
    <xdr:clientData/>
  </xdr:twoCellAnchor>
  <xdr:twoCellAnchor>
    <xdr:from>
      <xdr:col>7</xdr:col>
      <xdr:colOff>726281</xdr:colOff>
      <xdr:row>5</xdr:row>
      <xdr:rowOff>166685</xdr:rowOff>
    </xdr:from>
    <xdr:to>
      <xdr:col>7</xdr:col>
      <xdr:colOff>726281</xdr:colOff>
      <xdr:row>6</xdr:row>
      <xdr:rowOff>166685</xdr:rowOff>
    </xdr:to>
    <xdr:cxnSp macro="">
      <xdr:nvCxnSpPr>
        <xdr:cNvPr id="29" name="直線矢印コネクタ 28">
          <a:extLst>
            <a:ext uri="{FF2B5EF4-FFF2-40B4-BE49-F238E27FC236}">
              <a16:creationId xmlns:a16="http://schemas.microsoft.com/office/drawing/2014/main" id="{D34DB960-A185-CF66-6187-1C5FAE53B50C}"/>
            </a:ext>
          </a:extLst>
        </xdr:cNvPr>
        <xdr:cNvCxnSpPr/>
      </xdr:nvCxnSpPr>
      <xdr:spPr>
        <a:xfrm>
          <a:off x="8822531" y="1797841"/>
          <a:ext cx="0" cy="440532"/>
        </a:xfrm>
        <a:prstGeom prst="straightConnector1">
          <a:avLst/>
        </a:prstGeom>
        <a:ln w="5715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51934</xdr:colOff>
      <xdr:row>0</xdr:row>
      <xdr:rowOff>0</xdr:rowOff>
    </xdr:from>
    <xdr:to>
      <xdr:col>4</xdr:col>
      <xdr:colOff>1401536</xdr:colOff>
      <xdr:row>2</xdr:row>
      <xdr:rowOff>71437</xdr:rowOff>
    </xdr:to>
    <xdr:sp macro="" textlink="">
      <xdr:nvSpPr>
        <xdr:cNvPr id="30" name="テキスト ボックス 29">
          <a:hlinkClick xmlns:r="http://schemas.openxmlformats.org/officeDocument/2006/relationships" r:id="rId4"/>
          <a:extLst>
            <a:ext uri="{FF2B5EF4-FFF2-40B4-BE49-F238E27FC236}">
              <a16:creationId xmlns:a16="http://schemas.microsoft.com/office/drawing/2014/main" id="{3708B134-B7BE-2511-2BDA-1C753EABBE7E}"/>
            </a:ext>
          </a:extLst>
        </xdr:cNvPr>
        <xdr:cNvSpPr txBox="1"/>
      </xdr:nvSpPr>
      <xdr:spPr>
        <a:xfrm>
          <a:off x="1875291" y="0"/>
          <a:ext cx="2928031" cy="915080"/>
        </a:xfrm>
        <a:prstGeom prst="rect">
          <a:avLst/>
        </a:prstGeom>
        <a:solidFill>
          <a:srgbClr val="FFCC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latin typeface="+mn-ea"/>
              <a:ea typeface="+mn-ea"/>
            </a:rPr>
            <a:t>作成中「①用の</a:t>
          </a:r>
          <a:r>
            <a:rPr kumimoji="1" lang="ja-JP" altLang="en-US" sz="1600" b="1" baseline="0">
              <a:latin typeface="+mn-ea"/>
              <a:ea typeface="+mn-ea"/>
            </a:rPr>
            <a:t> </a:t>
          </a:r>
          <a:r>
            <a:rPr kumimoji="1" lang="en-US" altLang="ja-JP" sz="2000" b="1">
              <a:latin typeface="+mn-ea"/>
              <a:ea typeface="+mn-ea"/>
            </a:rPr>
            <a:t>1</a:t>
          </a:r>
          <a:r>
            <a:rPr kumimoji="1" lang="ja-JP" altLang="en-US" sz="2000" b="1">
              <a:latin typeface="+mn-ea"/>
              <a:ea typeface="+mn-ea"/>
            </a:rPr>
            <a:t>頁目</a:t>
          </a:r>
          <a:r>
            <a:rPr kumimoji="1" lang="ja-JP" altLang="en-US" sz="1600" b="1">
              <a:latin typeface="+mn-ea"/>
              <a:ea typeface="+mn-ea"/>
            </a:rPr>
            <a:t>」</a:t>
          </a:r>
          <a:endParaRPr kumimoji="1" lang="en-US" altLang="ja-JP" sz="1600" b="1">
            <a:latin typeface="+mn-ea"/>
            <a:ea typeface="+mn-ea"/>
          </a:endParaRPr>
        </a:p>
        <a:p>
          <a:pPr algn="ctr"/>
          <a:r>
            <a:rPr kumimoji="1" lang="ja-JP" altLang="en-US" sz="1600" b="1">
              <a:latin typeface="+mn-ea"/>
              <a:ea typeface="+mn-ea"/>
            </a:rPr>
            <a:t>に戻るは、ここをクリック</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25400</xdr:colOff>
      <xdr:row>0</xdr:row>
      <xdr:rowOff>0</xdr:rowOff>
    </xdr:from>
    <xdr:to>
      <xdr:col>9</xdr:col>
      <xdr:colOff>1126067</xdr:colOff>
      <xdr:row>2</xdr:row>
      <xdr:rowOff>57592</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894FAD8D-7867-4A84-9289-3DF48F182306}"/>
            </a:ext>
          </a:extLst>
        </xdr:cNvPr>
        <xdr:cNvSpPr txBox="1"/>
      </xdr:nvSpPr>
      <xdr:spPr>
        <a:xfrm>
          <a:off x="10464800" y="0"/>
          <a:ext cx="3053292" cy="895792"/>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t>記入例（①用）の参照は、</a:t>
          </a:r>
          <a:endParaRPr kumimoji="1" lang="en-US" altLang="ja-JP" sz="1600" b="1"/>
        </a:p>
        <a:p>
          <a:pPr algn="ctr"/>
          <a:r>
            <a:rPr kumimoji="1" lang="ja-JP" altLang="en-US" sz="1600" b="1"/>
            <a:t>ここをクリック</a:t>
          </a:r>
        </a:p>
      </xdr:txBody>
    </xdr:sp>
    <xdr:clientData/>
  </xdr:twoCellAnchor>
  <xdr:twoCellAnchor>
    <xdr:from>
      <xdr:col>9</xdr:col>
      <xdr:colOff>607089</xdr:colOff>
      <xdr:row>3</xdr:row>
      <xdr:rowOff>67733</xdr:rowOff>
    </xdr:from>
    <xdr:to>
      <xdr:col>15</xdr:col>
      <xdr:colOff>340180</xdr:colOff>
      <xdr:row>5</xdr:row>
      <xdr:rowOff>227779</xdr:rowOff>
    </xdr:to>
    <xdr:sp macro="" textlink="">
      <xdr:nvSpPr>
        <xdr:cNvPr id="5" name="テキスト ボックス 4">
          <a:extLst>
            <a:ext uri="{FF2B5EF4-FFF2-40B4-BE49-F238E27FC236}">
              <a16:creationId xmlns:a16="http://schemas.microsoft.com/office/drawing/2014/main" id="{B20BAFC9-9D18-4BC0-A0CA-5E33B5FDA465}"/>
            </a:ext>
          </a:extLst>
        </xdr:cNvPr>
        <xdr:cNvSpPr txBox="1"/>
      </xdr:nvSpPr>
      <xdr:spPr>
        <a:xfrm>
          <a:off x="12999114" y="1325033"/>
          <a:ext cx="4133641" cy="998246"/>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フェリー等　用</a:t>
          </a:r>
          <a:endParaRPr kumimoji="1" lang="en-US" altLang="ja-JP" sz="3600">
            <a:solidFill>
              <a:srgbClr val="FF0000"/>
            </a:solidFill>
          </a:endParaRPr>
        </a:p>
      </xdr:txBody>
    </xdr:sp>
    <xdr:clientData/>
  </xdr:twoCellAnchor>
  <xdr:twoCellAnchor>
    <xdr:from>
      <xdr:col>2</xdr:col>
      <xdr:colOff>1814</xdr:colOff>
      <xdr:row>34</xdr:row>
      <xdr:rowOff>155121</xdr:rowOff>
    </xdr:from>
    <xdr:to>
      <xdr:col>8</xdr:col>
      <xdr:colOff>1739900</xdr:colOff>
      <xdr:row>35</xdr:row>
      <xdr:rowOff>410257</xdr:rowOff>
    </xdr:to>
    <xdr:sp macro="" textlink="">
      <xdr:nvSpPr>
        <xdr:cNvPr id="6" name="テキスト ボックス 5">
          <a:extLst>
            <a:ext uri="{FF2B5EF4-FFF2-40B4-BE49-F238E27FC236}">
              <a16:creationId xmlns:a16="http://schemas.microsoft.com/office/drawing/2014/main" id="{98955C0D-09E1-49DA-886D-CD603A9A4C7F}"/>
            </a:ext>
          </a:extLst>
        </xdr:cNvPr>
        <xdr:cNvSpPr txBox="1"/>
      </xdr:nvSpPr>
      <xdr:spPr>
        <a:xfrm>
          <a:off x="630464" y="14404521"/>
          <a:ext cx="11548836" cy="674236"/>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rgbClr val="FF0000"/>
              </a:solidFill>
            </a:rPr>
            <a:t>（注意）　履歴が</a:t>
          </a:r>
          <a:r>
            <a:rPr kumimoji="1" lang="en-US" altLang="ja-JP" sz="1800" b="1">
              <a:solidFill>
                <a:srgbClr val="FF0000"/>
              </a:solidFill>
            </a:rPr>
            <a:t>21</a:t>
          </a:r>
          <a:r>
            <a:rPr kumimoji="1" lang="ja-JP" altLang="en-US" sz="1800" b="1">
              <a:solidFill>
                <a:srgbClr val="FF0000"/>
              </a:solidFill>
            </a:rPr>
            <a:t>件以上の場合は、隣の</a:t>
          </a:r>
          <a:r>
            <a:rPr kumimoji="1" lang="en-US" altLang="ja-JP" sz="1800" b="1">
              <a:solidFill>
                <a:srgbClr val="FF0000"/>
              </a:solidFill>
            </a:rPr>
            <a:t>2</a:t>
          </a:r>
          <a:r>
            <a:rPr kumimoji="1" lang="ja-JP" altLang="en-US" sz="1800" b="1">
              <a:solidFill>
                <a:srgbClr val="FF0000"/>
              </a:solidFill>
            </a:rPr>
            <a:t>頁目のシート　又は、この</a:t>
          </a:r>
          <a:r>
            <a:rPr kumimoji="1" lang="en-US" altLang="ja-JP" sz="1800" b="1">
              <a:solidFill>
                <a:srgbClr val="FF0000"/>
              </a:solidFill>
            </a:rPr>
            <a:t>1</a:t>
          </a:r>
          <a:r>
            <a:rPr kumimoji="1" lang="ja-JP" altLang="en-US" sz="1800" b="1">
              <a:solidFill>
                <a:srgbClr val="FF0000"/>
              </a:solidFill>
            </a:rPr>
            <a:t>頁目のシートをコピーの上ご使用下さい。</a:t>
          </a:r>
          <a:endParaRPr kumimoji="1" lang="en-US" altLang="ja-JP" sz="1800" b="1">
            <a:solidFill>
              <a:srgbClr val="FF0000"/>
            </a:solidFill>
          </a:endParaRPr>
        </a:p>
      </xdr:txBody>
    </xdr:sp>
    <xdr:clientData/>
  </xdr:twoCellAnchor>
  <xdr:twoCellAnchor>
    <xdr:from>
      <xdr:col>6</xdr:col>
      <xdr:colOff>273051</xdr:colOff>
      <xdr:row>2</xdr:row>
      <xdr:rowOff>239487</xdr:rowOff>
    </xdr:from>
    <xdr:to>
      <xdr:col>9</xdr:col>
      <xdr:colOff>1319889</xdr:colOff>
      <xdr:row>3</xdr:row>
      <xdr:rowOff>399373</xdr:rowOff>
    </xdr:to>
    <xdr:sp macro="" textlink="">
      <xdr:nvSpPr>
        <xdr:cNvPr id="7" name="テキスト ボックス 6">
          <a:extLst>
            <a:ext uri="{FF2B5EF4-FFF2-40B4-BE49-F238E27FC236}">
              <a16:creationId xmlns:a16="http://schemas.microsoft.com/office/drawing/2014/main" id="{C728E39E-D593-4CB9-9493-6D16B50CCF51}"/>
            </a:ext>
          </a:extLst>
        </xdr:cNvPr>
        <xdr:cNvSpPr txBox="1"/>
      </xdr:nvSpPr>
      <xdr:spPr>
        <a:xfrm>
          <a:off x="6807201" y="1077687"/>
          <a:ext cx="6904713" cy="578986"/>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ja-JP" altLang="ja-JP" sz="1800" b="1">
              <a:solidFill>
                <a:srgbClr val="FF0000"/>
              </a:solidFill>
              <a:effectLst/>
              <a:latin typeface="+mn-lt"/>
              <a:ea typeface="+mn-ea"/>
              <a:cs typeface="+mn-cs"/>
            </a:rPr>
            <a:t>（注意）　</a:t>
          </a:r>
          <a:r>
            <a:rPr kumimoji="1" lang="ja-JP" altLang="en-US" sz="1800" b="1">
              <a:solidFill>
                <a:srgbClr val="FF0000"/>
              </a:solidFill>
            </a:rPr>
            <a:t>最初に級を入力して下さい。　職位が選択できます。</a:t>
          </a:r>
          <a:endParaRPr kumimoji="1" lang="en-US" altLang="ja-JP" sz="18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619125</xdr:colOff>
      <xdr:row>3</xdr:row>
      <xdr:rowOff>59267</xdr:rowOff>
    </xdr:from>
    <xdr:to>
      <xdr:col>16</xdr:col>
      <xdr:colOff>0</xdr:colOff>
      <xdr:row>5</xdr:row>
      <xdr:rowOff>215899</xdr:rowOff>
    </xdr:to>
    <xdr:sp macro="" textlink="">
      <xdr:nvSpPr>
        <xdr:cNvPr id="2" name="テキスト ボックス 1">
          <a:extLst>
            <a:ext uri="{FF2B5EF4-FFF2-40B4-BE49-F238E27FC236}">
              <a16:creationId xmlns:a16="http://schemas.microsoft.com/office/drawing/2014/main" id="{9A0C1840-7C2B-44EB-A76F-714166BB8B69}"/>
            </a:ext>
          </a:extLst>
        </xdr:cNvPr>
        <xdr:cNvSpPr txBox="1"/>
      </xdr:nvSpPr>
      <xdr:spPr>
        <a:xfrm>
          <a:off x="6791325" y="573617"/>
          <a:ext cx="4181475" cy="451907"/>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フェリー等　用</a:t>
          </a:r>
          <a:endParaRPr kumimoji="1" lang="en-US" altLang="ja-JP" sz="3600">
            <a:solidFill>
              <a:srgbClr val="FF0000"/>
            </a:solidFill>
          </a:endParaRPr>
        </a:p>
      </xdr:txBody>
    </xdr:sp>
    <xdr:clientData/>
  </xdr:twoCellAnchor>
  <xdr:twoCellAnchor>
    <xdr:from>
      <xdr:col>8</xdr:col>
      <xdr:colOff>8467</xdr:colOff>
      <xdr:row>0</xdr:row>
      <xdr:rowOff>1</xdr:rowOff>
    </xdr:from>
    <xdr:to>
      <xdr:col>9</xdr:col>
      <xdr:colOff>1226343</xdr:colOff>
      <xdr:row>2</xdr:row>
      <xdr:rowOff>42334</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614A98A8-2B7B-4B67-856B-E62296307856}"/>
            </a:ext>
          </a:extLst>
        </xdr:cNvPr>
        <xdr:cNvSpPr txBox="1"/>
      </xdr:nvSpPr>
      <xdr:spPr>
        <a:xfrm>
          <a:off x="5494867" y="1"/>
          <a:ext cx="1360751" cy="385233"/>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t>記入例（①用）の参照は、</a:t>
          </a:r>
          <a:endParaRPr kumimoji="1" lang="en-US" altLang="ja-JP" sz="1600" b="1"/>
        </a:p>
        <a:p>
          <a:pPr algn="ctr"/>
          <a:r>
            <a:rPr kumimoji="1" lang="ja-JP" altLang="en-US" sz="1600" b="1"/>
            <a:t>ここをクリック</a:t>
          </a:r>
        </a:p>
      </xdr:txBody>
    </xdr:sp>
    <xdr:clientData/>
  </xdr:twoCellAnchor>
  <xdr:twoCellAnchor>
    <xdr:from>
      <xdr:col>5</xdr:col>
      <xdr:colOff>1219200</xdr:colOff>
      <xdr:row>2</xdr:row>
      <xdr:rowOff>260350</xdr:rowOff>
    </xdr:from>
    <xdr:to>
      <xdr:col>9</xdr:col>
      <xdr:colOff>818238</xdr:colOff>
      <xdr:row>4</xdr:row>
      <xdr:rowOff>1136</xdr:rowOff>
    </xdr:to>
    <xdr:sp macro="" textlink="">
      <xdr:nvSpPr>
        <xdr:cNvPr id="4" name="テキスト ボックス 3">
          <a:extLst>
            <a:ext uri="{FF2B5EF4-FFF2-40B4-BE49-F238E27FC236}">
              <a16:creationId xmlns:a16="http://schemas.microsoft.com/office/drawing/2014/main" id="{B6847A1A-A719-4FB1-A0FE-01900DBBA0C2}"/>
            </a:ext>
          </a:extLst>
        </xdr:cNvPr>
        <xdr:cNvSpPr txBox="1"/>
      </xdr:nvSpPr>
      <xdr:spPr>
        <a:xfrm>
          <a:off x="4114800" y="517525"/>
          <a:ext cx="2742288" cy="169411"/>
        </a:xfrm>
        <a:prstGeom prst="rect">
          <a:avLst/>
        </a:prstGeom>
        <a:noFill/>
        <a:ln w="38100" cmpd="sng">
          <a:noFill/>
        </a:ln>
        <a:effectLst/>
      </xdr:spPr>
      <xdr:txBody>
        <a:bodyPr vertOverflow="clip" horzOverflow="clip" wrap="square" rtlCol="0" anchor="b"/>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8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（注意）　</a:t>
          </a:r>
          <a:r>
            <a:rPr kumimoji="1" lang="ja-JP" altLang="en-US" sz="18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最初に級を入力して下さい。　職位が選択できます。</a:t>
          </a:r>
          <a:endParaRPr kumimoji="1" lang="en-US" altLang="ja-JP" sz="18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200024</xdr:colOff>
      <xdr:row>0</xdr:row>
      <xdr:rowOff>141287</xdr:rowOff>
    </xdr:from>
    <xdr:to>
      <xdr:col>31</xdr:col>
      <xdr:colOff>394608</xdr:colOff>
      <xdr:row>35</xdr:row>
      <xdr:rowOff>190500</xdr:rowOff>
    </xdr:to>
    <xdr:sp macro="" textlink="">
      <xdr:nvSpPr>
        <xdr:cNvPr id="2" name="テキスト ボックス 1">
          <a:extLst>
            <a:ext uri="{FF2B5EF4-FFF2-40B4-BE49-F238E27FC236}">
              <a16:creationId xmlns:a16="http://schemas.microsoft.com/office/drawing/2014/main" id="{19DF850F-5E77-43CD-97EE-C9470D7C6339}"/>
            </a:ext>
          </a:extLst>
        </xdr:cNvPr>
        <xdr:cNvSpPr txBox="1"/>
      </xdr:nvSpPr>
      <xdr:spPr>
        <a:xfrm>
          <a:off x="200024" y="141287"/>
          <a:ext cx="20863834" cy="8825820"/>
        </a:xfrm>
        <a:prstGeom prst="rect">
          <a:avLst/>
        </a:prstGeom>
        <a:solidFill>
          <a:srgbClr val="FFFF00"/>
        </a:solidFill>
        <a:ln w="7620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0">
              <a:solidFill>
                <a:srgbClr val="0070C0"/>
              </a:solidFill>
              <a:latin typeface="+mj-ea"/>
              <a:ea typeface="+mj-ea"/>
            </a:rPr>
            <a:t>このシートは「しおり」のシートです。</a:t>
          </a:r>
          <a:endParaRPr kumimoji="1" lang="en-US" altLang="ja-JP" sz="8000">
            <a:solidFill>
              <a:srgbClr val="0070C0"/>
            </a:solidFill>
            <a:latin typeface="+mj-ea"/>
            <a:ea typeface="+mj-ea"/>
          </a:endParaRPr>
        </a:p>
        <a:p>
          <a:pPr algn="ctr"/>
          <a:endParaRPr kumimoji="1" lang="en-US" altLang="ja-JP" sz="4000">
            <a:latin typeface="+mj-ea"/>
            <a:ea typeface="+mj-ea"/>
          </a:endParaRPr>
        </a:p>
        <a:p>
          <a:pPr algn="ctr"/>
          <a:r>
            <a:rPr kumimoji="1" lang="ja-JP" altLang="en-US" sz="6000">
              <a:latin typeface="+mj-ea"/>
              <a:ea typeface="+mj-ea"/>
            </a:rPr>
            <a:t>・　左側の「①　　　（フェリー等用）　」　</a:t>
          </a:r>
          <a:r>
            <a:rPr kumimoji="1" lang="en-US" altLang="ja-JP" sz="6000">
              <a:solidFill>
                <a:srgbClr val="FF0000"/>
              </a:solidFill>
              <a:latin typeface="+mj-ea"/>
              <a:ea typeface="+mj-ea"/>
            </a:rPr>
            <a:t>3</a:t>
          </a:r>
          <a:r>
            <a:rPr kumimoji="1" lang="ja-JP" altLang="en-US" sz="6000">
              <a:solidFill>
                <a:srgbClr val="FF0000"/>
              </a:solidFill>
              <a:latin typeface="+mj-ea"/>
              <a:ea typeface="+mj-ea"/>
            </a:rPr>
            <a:t>頁物</a:t>
          </a:r>
          <a:r>
            <a:rPr kumimoji="1" lang="ja-JP" altLang="en-US" sz="4000">
              <a:solidFill>
                <a:srgbClr val="FF0000"/>
              </a:solidFill>
              <a:latin typeface="+mj-ea"/>
              <a:ea typeface="+mj-ea"/>
            </a:rPr>
            <a:t>（</a:t>
          </a:r>
          <a:r>
            <a:rPr kumimoji="1" lang="en-US" altLang="ja-JP" sz="4000">
              <a:solidFill>
                <a:srgbClr val="FF0000"/>
              </a:solidFill>
              <a:latin typeface="+mj-ea"/>
              <a:ea typeface="+mj-ea"/>
            </a:rPr>
            <a:t>1</a:t>
          </a:r>
          <a:r>
            <a:rPr kumimoji="1" lang="ja-JP" altLang="en-US" sz="4000">
              <a:solidFill>
                <a:srgbClr val="FF0000"/>
              </a:solidFill>
              <a:latin typeface="+mj-ea"/>
              <a:ea typeface="+mj-ea"/>
            </a:rPr>
            <a:t>記入例＋</a:t>
          </a:r>
          <a:r>
            <a:rPr kumimoji="1" lang="en-US" altLang="ja-JP" sz="4000">
              <a:solidFill>
                <a:srgbClr val="FF0000"/>
              </a:solidFill>
              <a:latin typeface="+mj-ea"/>
              <a:ea typeface="+mj-ea"/>
            </a:rPr>
            <a:t>2</a:t>
          </a:r>
          <a:r>
            <a:rPr kumimoji="1" lang="ja-JP" altLang="en-US" sz="4000">
              <a:solidFill>
                <a:srgbClr val="FF0000"/>
              </a:solidFill>
              <a:latin typeface="+mj-ea"/>
              <a:ea typeface="+mj-ea"/>
            </a:rPr>
            <a:t>作成表）</a:t>
          </a:r>
          <a:endParaRPr kumimoji="1" lang="en-US" altLang="ja-JP" sz="4000">
            <a:solidFill>
              <a:srgbClr val="FF0000"/>
            </a:solidFill>
            <a:latin typeface="+mj-ea"/>
            <a:ea typeface="+mj-ea"/>
          </a:endParaRPr>
        </a:p>
        <a:p>
          <a:pPr algn="ctr"/>
          <a:r>
            <a:rPr kumimoji="1" lang="ja-JP" altLang="en-US" sz="6000">
              <a:latin typeface="+mj-ea"/>
              <a:ea typeface="+mj-ea"/>
            </a:rPr>
            <a:t>・　右側の「①以外（一般商船等用）」　</a:t>
          </a:r>
          <a:r>
            <a:rPr kumimoji="1" lang="en-US" altLang="ja-JP" sz="6000">
              <a:solidFill>
                <a:srgbClr val="FF0000"/>
              </a:solidFill>
              <a:latin typeface="+mj-ea"/>
              <a:ea typeface="+mj-ea"/>
            </a:rPr>
            <a:t>3</a:t>
          </a:r>
          <a:r>
            <a:rPr kumimoji="1" lang="ja-JP" altLang="en-US" sz="6000">
              <a:solidFill>
                <a:srgbClr val="FF0000"/>
              </a:solidFill>
              <a:latin typeface="+mj-ea"/>
              <a:ea typeface="+mj-ea"/>
            </a:rPr>
            <a:t>頁物</a:t>
          </a:r>
          <a:r>
            <a:rPr kumimoji="1" lang="ja-JP" altLang="en-US" sz="4000">
              <a:solidFill>
                <a:srgbClr val="FF0000"/>
              </a:solidFill>
              <a:latin typeface="+mj-ea"/>
              <a:ea typeface="+mj-ea"/>
            </a:rPr>
            <a:t>（</a:t>
          </a:r>
          <a:r>
            <a:rPr kumimoji="1" lang="en-US" altLang="ja-JP" sz="4000">
              <a:solidFill>
                <a:srgbClr val="FF0000"/>
              </a:solidFill>
              <a:latin typeface="+mj-ea"/>
              <a:ea typeface="+mj-ea"/>
            </a:rPr>
            <a:t>1</a:t>
          </a:r>
          <a:r>
            <a:rPr kumimoji="1" lang="ja-JP" altLang="en-US" sz="4000">
              <a:solidFill>
                <a:srgbClr val="FF0000"/>
              </a:solidFill>
              <a:latin typeface="+mj-ea"/>
              <a:ea typeface="+mj-ea"/>
            </a:rPr>
            <a:t>記入例＋</a:t>
          </a:r>
          <a:r>
            <a:rPr kumimoji="1" lang="en-US" altLang="ja-JP" sz="4000">
              <a:solidFill>
                <a:srgbClr val="FF0000"/>
              </a:solidFill>
              <a:latin typeface="+mj-ea"/>
              <a:ea typeface="+mj-ea"/>
            </a:rPr>
            <a:t>2</a:t>
          </a:r>
          <a:r>
            <a:rPr kumimoji="1" lang="ja-JP" altLang="en-US" sz="4000">
              <a:solidFill>
                <a:srgbClr val="FF0000"/>
              </a:solidFill>
              <a:latin typeface="+mj-ea"/>
              <a:ea typeface="+mj-ea"/>
            </a:rPr>
            <a:t>作成表）</a:t>
          </a:r>
          <a:endParaRPr kumimoji="1" lang="en-US" altLang="ja-JP" sz="6000">
            <a:solidFill>
              <a:srgbClr val="FF0000"/>
            </a:solidFill>
            <a:latin typeface="+mj-ea"/>
            <a:ea typeface="+mj-ea"/>
          </a:endParaRPr>
        </a:p>
        <a:p>
          <a:pPr algn="ctr"/>
          <a:endParaRPr kumimoji="1" lang="en-US" altLang="ja-JP" sz="4000">
            <a:latin typeface="+mj-ea"/>
            <a:ea typeface="+mj-ea"/>
          </a:endParaRPr>
        </a:p>
        <a:p>
          <a:pPr algn="ctr"/>
          <a:r>
            <a:rPr kumimoji="1" lang="ja-JP" altLang="en-US" sz="6000">
              <a:latin typeface="+mj-ea"/>
              <a:ea typeface="+mj-ea"/>
            </a:rPr>
            <a:t>に分け、見易くするための仕切りシートです。</a:t>
          </a:r>
          <a:endParaRPr kumimoji="1" lang="en-US" altLang="ja-JP" sz="6000">
            <a:latin typeface="+mj-ea"/>
            <a:ea typeface="+mj-ea"/>
          </a:endParaRPr>
        </a:p>
        <a:p>
          <a:pPr algn="ctr"/>
          <a:endParaRPr kumimoji="1" lang="en-US" altLang="ja-JP" sz="4000">
            <a:latin typeface="+mj-ea"/>
            <a:ea typeface="+mj-ea"/>
          </a:endParaRPr>
        </a:p>
        <a:p>
          <a:pPr algn="ctr"/>
          <a:r>
            <a:rPr kumimoji="1" lang="ja-JP" altLang="en-US" sz="4000">
              <a:solidFill>
                <a:srgbClr val="C00000"/>
              </a:solidFill>
              <a:latin typeface="+mj-ea"/>
              <a:ea typeface="+mj-ea"/>
            </a:rPr>
            <a:t>（このシートに、数式や他のシートとのリンクは、一切ありません）</a:t>
          </a:r>
          <a:endParaRPr kumimoji="1" lang="en-US" altLang="ja-JP" sz="4000">
            <a:solidFill>
              <a:srgbClr val="C00000"/>
            </a:solidFill>
            <a:latin typeface="+mj-ea"/>
            <a:ea typeface="+mj-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500064</xdr:colOff>
      <xdr:row>23</xdr:row>
      <xdr:rowOff>202408</xdr:rowOff>
    </xdr:from>
    <xdr:to>
      <xdr:col>8</xdr:col>
      <xdr:colOff>1309688</xdr:colOff>
      <xdr:row>24</xdr:row>
      <xdr:rowOff>228601</xdr:rowOff>
    </xdr:to>
    <xdr:sp macro="" textlink="">
      <xdr:nvSpPr>
        <xdr:cNvPr id="2" name="テキスト ボックス 1">
          <a:extLst>
            <a:ext uri="{FF2B5EF4-FFF2-40B4-BE49-F238E27FC236}">
              <a16:creationId xmlns:a16="http://schemas.microsoft.com/office/drawing/2014/main" id="{F1169E3E-2CBC-47D6-99AB-1A0340E1F33A}"/>
            </a:ext>
          </a:extLst>
        </xdr:cNvPr>
        <xdr:cNvSpPr txBox="1"/>
      </xdr:nvSpPr>
      <xdr:spPr>
        <a:xfrm>
          <a:off x="1128714" y="9327358"/>
          <a:ext cx="10620374" cy="464343"/>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rgbClr val="FF0000"/>
              </a:solidFill>
            </a:rPr>
            <a:t>（注意）　履歴が</a:t>
          </a:r>
          <a:r>
            <a:rPr kumimoji="1" lang="en-US" altLang="ja-JP" sz="1800" b="1">
              <a:solidFill>
                <a:srgbClr val="FF0000"/>
              </a:solidFill>
            </a:rPr>
            <a:t>16</a:t>
          </a:r>
          <a:r>
            <a:rPr kumimoji="1" lang="ja-JP" altLang="en-US" sz="1800" b="1">
              <a:solidFill>
                <a:srgbClr val="FF0000"/>
              </a:solidFill>
            </a:rPr>
            <a:t>件以上</a:t>
          </a:r>
          <a:r>
            <a:rPr kumimoji="1" lang="en-US" altLang="ja-JP" sz="1800" b="1">
              <a:solidFill>
                <a:srgbClr val="FF0000"/>
              </a:solidFill>
            </a:rPr>
            <a:t>30</a:t>
          </a:r>
          <a:r>
            <a:rPr kumimoji="1" lang="ja-JP" altLang="en-US" sz="1800" b="1">
              <a:solidFill>
                <a:srgbClr val="FF0000"/>
              </a:solidFill>
            </a:rPr>
            <a:t>件以下の場合は、隣の</a:t>
          </a:r>
          <a:r>
            <a:rPr kumimoji="1" lang="en-US" altLang="ja-JP" sz="1800" b="1">
              <a:solidFill>
                <a:srgbClr val="FF0000"/>
              </a:solidFill>
            </a:rPr>
            <a:t>30</a:t>
          </a:r>
          <a:r>
            <a:rPr kumimoji="1" lang="ja-JP" altLang="en-US" sz="1800" b="1">
              <a:solidFill>
                <a:srgbClr val="FF0000"/>
              </a:solidFill>
            </a:rPr>
            <a:t>件用のシートをご使用下さい。</a:t>
          </a:r>
          <a:endParaRPr kumimoji="1" lang="en-US" altLang="ja-JP" sz="1800" b="1">
            <a:solidFill>
              <a:srgbClr val="FF0000"/>
            </a:solidFill>
          </a:endParaRPr>
        </a:p>
      </xdr:txBody>
    </xdr:sp>
    <xdr:clientData/>
  </xdr:twoCellAnchor>
  <xdr:twoCellAnchor>
    <xdr:from>
      <xdr:col>9</xdr:col>
      <xdr:colOff>802822</xdr:colOff>
      <xdr:row>3</xdr:row>
      <xdr:rowOff>51707</xdr:rowOff>
    </xdr:from>
    <xdr:to>
      <xdr:col>16</xdr:col>
      <xdr:colOff>1</xdr:colOff>
      <xdr:row>5</xdr:row>
      <xdr:rowOff>229507</xdr:rowOff>
    </xdr:to>
    <xdr:sp macro="" textlink="">
      <xdr:nvSpPr>
        <xdr:cNvPr id="3" name="テキスト ボックス 2">
          <a:extLst>
            <a:ext uri="{FF2B5EF4-FFF2-40B4-BE49-F238E27FC236}">
              <a16:creationId xmlns:a16="http://schemas.microsoft.com/office/drawing/2014/main" id="{2E9FB42C-3919-47A2-81E7-E813D2E4DB7A}"/>
            </a:ext>
          </a:extLst>
        </xdr:cNvPr>
        <xdr:cNvSpPr txBox="1"/>
      </xdr:nvSpPr>
      <xdr:spPr>
        <a:xfrm>
          <a:off x="13194847" y="1175657"/>
          <a:ext cx="3950154" cy="67310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0">
              <a:solidFill>
                <a:srgbClr val="FF0000"/>
              </a:solidFill>
            </a:rPr>
            <a:t>一般商船等　用</a:t>
          </a:r>
          <a:endParaRPr kumimoji="1" lang="en-US" altLang="ja-JP" sz="4000">
            <a:solidFill>
              <a:srgbClr val="FF0000"/>
            </a:solidFill>
          </a:endParaRPr>
        </a:p>
      </xdr:txBody>
    </xdr:sp>
    <xdr:clientData/>
  </xdr:twoCellAnchor>
  <xdr:twoCellAnchor>
    <xdr:from>
      <xdr:col>1</xdr:col>
      <xdr:colOff>27457</xdr:colOff>
      <xdr:row>15</xdr:row>
      <xdr:rowOff>30270</xdr:rowOff>
    </xdr:from>
    <xdr:to>
      <xdr:col>8</xdr:col>
      <xdr:colOff>577579</xdr:colOff>
      <xdr:row>18</xdr:row>
      <xdr:rowOff>408262</xdr:rowOff>
    </xdr:to>
    <xdr:sp macro="" textlink="">
      <xdr:nvSpPr>
        <xdr:cNvPr id="7" name="テキスト ボックス 6">
          <a:extLst>
            <a:ext uri="{FF2B5EF4-FFF2-40B4-BE49-F238E27FC236}">
              <a16:creationId xmlns:a16="http://schemas.microsoft.com/office/drawing/2014/main" id="{1C048F51-F0BE-4A61-A949-D6C0FAC5A1C7}"/>
            </a:ext>
          </a:extLst>
        </xdr:cNvPr>
        <xdr:cNvSpPr txBox="1"/>
      </xdr:nvSpPr>
      <xdr:spPr>
        <a:xfrm rot="21109228">
          <a:off x="493124" y="6380270"/>
          <a:ext cx="9660255" cy="1647992"/>
        </a:xfrm>
        <a:prstGeom prst="rect">
          <a:avLst/>
        </a:prstGeom>
        <a:solidFill>
          <a:srgbClr val="FFFF00">
            <a:alpha val="46000"/>
          </a:srgbClr>
        </a:solidFill>
        <a:ln w="571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800" i="1">
              <a:solidFill>
                <a:schemeClr val="accent5"/>
              </a:solidFill>
            </a:rPr>
            <a:t>SAMPLE</a:t>
          </a:r>
          <a:r>
            <a:rPr kumimoji="1" lang="ja-JP" altLang="en-US" sz="8800" i="1">
              <a:solidFill>
                <a:schemeClr val="accent5"/>
              </a:solidFill>
            </a:rPr>
            <a:t>　（記入例）</a:t>
          </a:r>
          <a:endParaRPr kumimoji="1" lang="en-US" altLang="ja-JP" sz="8800" i="1">
            <a:solidFill>
              <a:schemeClr val="accent5"/>
            </a:solidFill>
          </a:endParaRPr>
        </a:p>
        <a:p>
          <a:pPr algn="ctr"/>
          <a:endParaRPr kumimoji="1" lang="ja-JP" altLang="en-US" sz="7200" i="1"/>
        </a:p>
      </xdr:txBody>
    </xdr:sp>
    <xdr:clientData/>
  </xdr:twoCellAnchor>
  <xdr:twoCellAnchor>
    <xdr:from>
      <xdr:col>8</xdr:col>
      <xdr:colOff>85935</xdr:colOff>
      <xdr:row>8</xdr:row>
      <xdr:rowOff>76198</xdr:rowOff>
    </xdr:from>
    <xdr:to>
      <xdr:col>39</xdr:col>
      <xdr:colOff>91848</xdr:colOff>
      <xdr:row>13</xdr:row>
      <xdr:rowOff>312961</xdr:rowOff>
    </xdr:to>
    <xdr:grpSp>
      <xdr:nvGrpSpPr>
        <xdr:cNvPr id="8" name="グループ化 7">
          <a:extLst>
            <a:ext uri="{FF2B5EF4-FFF2-40B4-BE49-F238E27FC236}">
              <a16:creationId xmlns:a16="http://schemas.microsoft.com/office/drawing/2014/main" id="{AD51872B-82DB-4ECF-926E-DF7731083582}"/>
            </a:ext>
          </a:extLst>
        </xdr:cNvPr>
        <xdr:cNvGrpSpPr/>
      </xdr:nvGrpSpPr>
      <xdr:grpSpPr>
        <a:xfrm>
          <a:off x="10601535" y="3428998"/>
          <a:ext cx="7435413" cy="2332263"/>
          <a:chOff x="10498208" y="2627456"/>
          <a:chExt cx="7015306" cy="2441327"/>
        </a:xfrm>
      </xdr:grpSpPr>
      <xdr:cxnSp macro="">
        <xdr:nvCxnSpPr>
          <xdr:cNvPr id="9" name="直線矢印コネクタ 8">
            <a:extLst>
              <a:ext uri="{FF2B5EF4-FFF2-40B4-BE49-F238E27FC236}">
                <a16:creationId xmlns:a16="http://schemas.microsoft.com/office/drawing/2014/main" id="{8488BE22-D5CB-B61F-7D35-EAC11CA0E4E1}"/>
              </a:ext>
            </a:extLst>
          </xdr:cNvPr>
          <xdr:cNvCxnSpPr/>
        </xdr:nvCxnSpPr>
        <xdr:spPr>
          <a:xfrm flipH="1" flipV="1">
            <a:off x="12178389" y="2944475"/>
            <a:ext cx="870861" cy="889337"/>
          </a:xfrm>
          <a:prstGeom prst="straightConnector1">
            <a:avLst/>
          </a:prstGeom>
          <a:ln w="57150">
            <a:solidFill>
              <a:schemeClr val="accent6">
                <a:lumMod val="50000"/>
              </a:schemeClr>
            </a:solidFill>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10" name="正方形/長方形 9">
            <a:extLst>
              <a:ext uri="{FF2B5EF4-FFF2-40B4-BE49-F238E27FC236}">
                <a16:creationId xmlns:a16="http://schemas.microsoft.com/office/drawing/2014/main" id="{9A253A4B-7C27-91D9-153F-71277B890453}"/>
              </a:ext>
            </a:extLst>
          </xdr:cNvPr>
          <xdr:cNvSpPr/>
        </xdr:nvSpPr>
        <xdr:spPr>
          <a:xfrm>
            <a:off x="10498208" y="2627456"/>
            <a:ext cx="1701078" cy="319056"/>
          </a:xfrm>
          <a:prstGeom prst="rect">
            <a:avLst/>
          </a:prstGeom>
          <a:noFill/>
          <a:ln w="571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楕円 10">
            <a:extLst>
              <a:ext uri="{FF2B5EF4-FFF2-40B4-BE49-F238E27FC236}">
                <a16:creationId xmlns:a16="http://schemas.microsoft.com/office/drawing/2014/main" id="{5BC62D7B-8E71-6D11-C8FD-B0A3AB54B936}"/>
              </a:ext>
            </a:extLst>
          </xdr:cNvPr>
          <xdr:cNvSpPr/>
        </xdr:nvSpPr>
        <xdr:spPr>
          <a:xfrm>
            <a:off x="12703969" y="3488532"/>
            <a:ext cx="4809545" cy="1404937"/>
          </a:xfrm>
          <a:prstGeom prst="ellipse">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FEAFCEAB-1F17-B024-9CE2-8BF261E7E6F8}"/>
              </a:ext>
            </a:extLst>
          </xdr:cNvPr>
          <xdr:cNvSpPr txBox="1"/>
        </xdr:nvSpPr>
        <xdr:spPr>
          <a:xfrm>
            <a:off x="13122545" y="3570475"/>
            <a:ext cx="4136227" cy="14983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solidFill>
                  <a:schemeClr val="bg1"/>
                </a:solidFill>
                <a:latin typeface="+mj-ea"/>
                <a:ea typeface="+mj-ea"/>
              </a:rPr>
              <a:t>この左上の一番セルから、</a:t>
            </a:r>
            <a:endParaRPr kumimoji="1" lang="en-US" altLang="ja-JP" sz="1600" b="1">
              <a:solidFill>
                <a:schemeClr val="bg1"/>
              </a:solidFill>
              <a:latin typeface="+mj-ea"/>
              <a:ea typeface="+mj-ea"/>
            </a:endParaRPr>
          </a:p>
          <a:p>
            <a:pPr algn="ctr"/>
            <a:r>
              <a:rPr kumimoji="1" lang="ja-JP" altLang="en-US" sz="1600" b="1">
                <a:solidFill>
                  <a:schemeClr val="bg1"/>
                </a:solidFill>
                <a:latin typeface="+mj-ea"/>
                <a:ea typeface="+mj-ea"/>
              </a:rPr>
              <a:t>年月日の</a:t>
            </a:r>
            <a:r>
              <a:rPr kumimoji="1" lang="en-US" altLang="ja-JP" sz="1600" b="1">
                <a:solidFill>
                  <a:schemeClr val="bg1"/>
                </a:solidFill>
                <a:latin typeface="+mj-ea"/>
                <a:ea typeface="+mj-ea"/>
              </a:rPr>
              <a:t>DATA</a:t>
            </a:r>
            <a:r>
              <a:rPr kumimoji="1" lang="ja-JP" altLang="en-US" sz="1600" b="1">
                <a:solidFill>
                  <a:schemeClr val="bg1"/>
                </a:solidFill>
                <a:latin typeface="+mj-ea"/>
                <a:ea typeface="+mj-ea"/>
              </a:rPr>
              <a:t>を入れて下さい。</a:t>
            </a:r>
            <a:endParaRPr kumimoji="1" lang="en-US" altLang="ja-JP" sz="1600" b="1">
              <a:solidFill>
                <a:schemeClr val="bg1"/>
              </a:solidFill>
              <a:latin typeface="+mj-ea"/>
              <a:ea typeface="+mj-ea"/>
            </a:endParaRPr>
          </a:p>
          <a:p>
            <a:pPr algn="ctr"/>
            <a:r>
              <a:rPr kumimoji="1" lang="ja-JP" altLang="en-US" sz="1600" b="1">
                <a:solidFill>
                  <a:schemeClr val="bg1"/>
                </a:solidFill>
                <a:latin typeface="+mj-ea"/>
                <a:ea typeface="+mj-ea"/>
              </a:rPr>
              <a:t>未入力の場合、右下の全体の合計の</a:t>
            </a:r>
            <a:endParaRPr kumimoji="1" lang="en-US" altLang="ja-JP" sz="1600" b="1">
              <a:solidFill>
                <a:schemeClr val="bg1"/>
              </a:solidFill>
              <a:latin typeface="+mj-ea"/>
              <a:ea typeface="+mj-ea"/>
            </a:endParaRPr>
          </a:p>
          <a:p>
            <a:pPr algn="ctr"/>
            <a:r>
              <a:rPr kumimoji="1" lang="ja-JP" altLang="en-US" sz="1600" b="1">
                <a:solidFill>
                  <a:schemeClr val="bg1"/>
                </a:solidFill>
                <a:latin typeface="+mj-ea"/>
                <a:ea typeface="+mj-ea"/>
              </a:rPr>
              <a:t>自動計算が正常に機能しません。</a:t>
            </a:r>
          </a:p>
        </xdr:txBody>
      </xdr:sp>
    </xdr:grpSp>
    <xdr:clientData/>
  </xdr:twoCellAnchor>
  <xdr:twoCellAnchor>
    <xdr:from>
      <xdr:col>0</xdr:col>
      <xdr:colOff>321469</xdr:colOff>
      <xdr:row>19</xdr:row>
      <xdr:rowOff>154515</xdr:rowOff>
    </xdr:from>
    <xdr:to>
      <xdr:col>9</xdr:col>
      <xdr:colOff>677979</xdr:colOff>
      <xdr:row>36</xdr:row>
      <xdr:rowOff>152639</xdr:rowOff>
    </xdr:to>
    <xdr:grpSp>
      <xdr:nvGrpSpPr>
        <xdr:cNvPr id="18" name="グループ化 17">
          <a:extLst>
            <a:ext uri="{FF2B5EF4-FFF2-40B4-BE49-F238E27FC236}">
              <a16:creationId xmlns:a16="http://schemas.microsoft.com/office/drawing/2014/main" id="{76E8F347-55C7-42D4-9F3E-1715E4E5F13D}"/>
            </a:ext>
          </a:extLst>
        </xdr:cNvPr>
        <xdr:cNvGrpSpPr/>
      </xdr:nvGrpSpPr>
      <xdr:grpSpPr>
        <a:xfrm>
          <a:off x="321469" y="8117415"/>
          <a:ext cx="12834260" cy="7122824"/>
          <a:chOff x="298334" y="7564277"/>
          <a:chExt cx="12739010" cy="7494988"/>
        </a:xfrm>
      </xdr:grpSpPr>
      <xdr:pic>
        <xdr:nvPicPr>
          <xdr:cNvPr id="19" name="図 18">
            <a:extLst>
              <a:ext uri="{FF2B5EF4-FFF2-40B4-BE49-F238E27FC236}">
                <a16:creationId xmlns:a16="http://schemas.microsoft.com/office/drawing/2014/main" id="{F06722A8-299C-6F36-9DDE-D02C2AE0A006}"/>
              </a:ext>
            </a:extLst>
          </xdr:cNvPr>
          <xdr:cNvPicPr>
            <a:picLocks noChangeAspect="1"/>
          </xdr:cNvPicPr>
        </xdr:nvPicPr>
        <xdr:blipFill rotWithShape="1">
          <a:blip xmlns:r="http://schemas.openxmlformats.org/officeDocument/2006/relationships" r:embed="rId1"/>
          <a:srcRect t="25698" r="33520" b="23254"/>
          <a:stretch/>
        </xdr:blipFill>
        <xdr:spPr>
          <a:xfrm>
            <a:off x="298334" y="9267097"/>
            <a:ext cx="12739010" cy="5792168"/>
          </a:xfrm>
          <a:prstGeom prst="rect">
            <a:avLst/>
          </a:prstGeom>
          <a:ln w="101600" cap="sq">
            <a:solidFill>
              <a:schemeClr val="accent6"/>
            </a:solidFill>
            <a:prstDash val="solid"/>
            <a:miter lim="800000"/>
          </a:ln>
          <a:effectLst>
            <a:outerShdw blurRad="50800" dist="38100" dir="2700000" algn="tl" rotWithShape="0">
              <a:srgbClr val="000000">
                <a:alpha val="43000"/>
              </a:srgbClr>
            </a:outerShdw>
          </a:effectLst>
        </xdr:spPr>
      </xdr:pic>
      <xdr:grpSp>
        <xdr:nvGrpSpPr>
          <xdr:cNvPr id="20" name="グループ化 19">
            <a:extLst>
              <a:ext uri="{FF2B5EF4-FFF2-40B4-BE49-F238E27FC236}">
                <a16:creationId xmlns:a16="http://schemas.microsoft.com/office/drawing/2014/main" id="{345CD86D-F7E6-5894-1722-C0FC0B7F8440}"/>
              </a:ext>
            </a:extLst>
          </xdr:cNvPr>
          <xdr:cNvGrpSpPr/>
        </xdr:nvGrpSpPr>
        <xdr:grpSpPr>
          <a:xfrm>
            <a:off x="2929000" y="7564277"/>
            <a:ext cx="6150064" cy="2896991"/>
            <a:chOff x="4691125" y="7372578"/>
            <a:chExt cx="6150064" cy="2470200"/>
          </a:xfrm>
          <a:solidFill>
            <a:schemeClr val="accent6"/>
          </a:solidFill>
        </xdr:grpSpPr>
        <xdr:sp macro="" textlink="">
          <xdr:nvSpPr>
            <xdr:cNvPr id="21" name="楕円 20">
              <a:extLst>
                <a:ext uri="{FF2B5EF4-FFF2-40B4-BE49-F238E27FC236}">
                  <a16:creationId xmlns:a16="http://schemas.microsoft.com/office/drawing/2014/main" id="{15E6595D-6CA4-B926-F2B2-33839111E274}"/>
                </a:ext>
              </a:extLst>
            </xdr:cNvPr>
            <xdr:cNvSpPr/>
          </xdr:nvSpPr>
          <xdr:spPr>
            <a:xfrm>
              <a:off x="4691125" y="7372578"/>
              <a:ext cx="6150064" cy="2118920"/>
            </a:xfrm>
            <a:prstGeom prst="ellipse">
              <a:avLst/>
            </a:prstGeom>
            <a:grpFill/>
            <a:ln w="60325">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a:extLst>
                <a:ext uri="{FF2B5EF4-FFF2-40B4-BE49-F238E27FC236}">
                  <a16:creationId xmlns:a16="http://schemas.microsoft.com/office/drawing/2014/main" id="{4677DE89-15AF-7134-7621-10890A827D7C}"/>
                </a:ext>
              </a:extLst>
            </xdr:cNvPr>
            <xdr:cNvSpPr txBox="1"/>
          </xdr:nvSpPr>
          <xdr:spPr>
            <a:xfrm>
              <a:off x="5189264" y="7492468"/>
              <a:ext cx="5133797" cy="2350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chemeClr val="tx2"/>
                  </a:solidFill>
                  <a:latin typeface="+mj-ea"/>
                  <a:ea typeface="+mj-ea"/>
                </a:rPr>
                <a:t>乗船期間の計算方法は、</a:t>
              </a:r>
              <a:endParaRPr kumimoji="1" lang="en-US" altLang="ja-JP" sz="2000" b="1">
                <a:solidFill>
                  <a:schemeClr val="tx2"/>
                </a:solidFill>
                <a:latin typeface="+mj-ea"/>
                <a:ea typeface="+mj-ea"/>
              </a:endParaRPr>
            </a:p>
            <a:p>
              <a:pPr algn="ctr"/>
              <a:r>
                <a:rPr kumimoji="1" lang="ja-JP" altLang="en-US" sz="2000" b="1">
                  <a:solidFill>
                    <a:schemeClr val="tx2"/>
                  </a:solidFill>
                  <a:latin typeface="+mj-ea"/>
                  <a:ea typeface="+mj-ea"/>
                </a:rPr>
                <a:t>「水先法」と「船舶職員及び小型船舶操縦者法」において、以下のとおり同じ</a:t>
              </a:r>
              <a:endParaRPr kumimoji="1" lang="en-US" altLang="ja-JP" sz="2000" b="1">
                <a:solidFill>
                  <a:schemeClr val="tx2"/>
                </a:solidFill>
                <a:latin typeface="+mj-ea"/>
                <a:ea typeface="+mj-ea"/>
              </a:endParaRPr>
            </a:p>
            <a:p>
              <a:pPr algn="ctr"/>
              <a:r>
                <a:rPr kumimoji="1" lang="ja-JP" altLang="en-US" sz="2000" b="1">
                  <a:solidFill>
                    <a:schemeClr val="tx2"/>
                  </a:solidFill>
                  <a:latin typeface="+mj-ea"/>
                  <a:ea typeface="+mj-ea"/>
                </a:rPr>
                <a:t>（監督官庁へ確認済）であり、</a:t>
              </a:r>
              <a:endParaRPr kumimoji="1" lang="en-US" altLang="ja-JP" sz="2000" b="1">
                <a:solidFill>
                  <a:schemeClr val="tx2"/>
                </a:solidFill>
                <a:latin typeface="+mj-ea"/>
                <a:ea typeface="+mj-ea"/>
              </a:endParaRPr>
            </a:p>
            <a:p>
              <a:pPr algn="ctr"/>
              <a:r>
                <a:rPr kumimoji="1" lang="ja-JP" altLang="en-US" sz="2000" b="1">
                  <a:solidFill>
                    <a:schemeClr val="tx2"/>
                  </a:solidFill>
                  <a:latin typeface="+mj-ea"/>
                  <a:ea typeface="+mj-ea"/>
                </a:rPr>
                <a:t>本申請書様式の自動計算式は、</a:t>
              </a:r>
              <a:endParaRPr kumimoji="1" lang="en-US" altLang="ja-JP" sz="2000" b="1">
                <a:solidFill>
                  <a:schemeClr val="tx2"/>
                </a:solidFill>
                <a:latin typeface="+mj-ea"/>
                <a:ea typeface="+mj-ea"/>
              </a:endParaRPr>
            </a:p>
            <a:p>
              <a:pPr algn="ctr"/>
              <a:r>
                <a:rPr kumimoji="1" lang="ja-JP" altLang="en-US" sz="2000" b="1">
                  <a:solidFill>
                    <a:schemeClr val="tx2"/>
                  </a:solidFill>
                  <a:latin typeface="+mj-ea"/>
                  <a:ea typeface="+mj-ea"/>
                </a:rPr>
                <a:t>その計算方法に準じています。</a:t>
              </a:r>
            </a:p>
          </xdr:txBody>
        </xdr:sp>
      </xdr:grpSp>
    </xdr:grpSp>
    <xdr:clientData/>
  </xdr:twoCellAnchor>
  <xdr:twoCellAnchor>
    <xdr:from>
      <xdr:col>9</xdr:col>
      <xdr:colOff>740684</xdr:colOff>
      <xdr:row>14</xdr:row>
      <xdr:rowOff>414866</xdr:rowOff>
    </xdr:from>
    <xdr:to>
      <xdr:col>42</xdr:col>
      <xdr:colOff>474133</xdr:colOff>
      <xdr:row>33</xdr:row>
      <xdr:rowOff>176893</xdr:rowOff>
    </xdr:to>
    <xdr:grpSp>
      <xdr:nvGrpSpPr>
        <xdr:cNvPr id="23" name="グループ化 22">
          <a:extLst>
            <a:ext uri="{FF2B5EF4-FFF2-40B4-BE49-F238E27FC236}">
              <a16:creationId xmlns:a16="http://schemas.microsoft.com/office/drawing/2014/main" id="{4F2B22B8-8A85-431D-9EC3-E1F158722C5F}"/>
            </a:ext>
          </a:extLst>
        </xdr:cNvPr>
        <xdr:cNvGrpSpPr/>
      </xdr:nvGrpSpPr>
      <xdr:grpSpPr>
        <a:xfrm>
          <a:off x="13218434" y="6282266"/>
          <a:ext cx="7258199" cy="7724927"/>
          <a:chOff x="13061154" y="7929562"/>
          <a:chExt cx="10625114" cy="7840281"/>
        </a:xfrm>
      </xdr:grpSpPr>
      <xdr:sp macro="" textlink="">
        <xdr:nvSpPr>
          <xdr:cNvPr id="24" name="星: 32 pt 23">
            <a:extLst>
              <a:ext uri="{FF2B5EF4-FFF2-40B4-BE49-F238E27FC236}">
                <a16:creationId xmlns:a16="http://schemas.microsoft.com/office/drawing/2014/main" id="{40B24C7F-863B-B245-23BF-A8A21F64596B}"/>
              </a:ext>
            </a:extLst>
          </xdr:cNvPr>
          <xdr:cNvSpPr/>
        </xdr:nvSpPr>
        <xdr:spPr>
          <a:xfrm>
            <a:off x="13061154" y="7929562"/>
            <a:ext cx="10186125" cy="3452811"/>
          </a:xfrm>
          <a:prstGeom prst="star32">
            <a:avLst>
              <a:gd name="adj" fmla="val 44542"/>
            </a:avLst>
          </a:prstGeom>
          <a:solidFill>
            <a:srgbClr val="00B050">
              <a:alpha val="63000"/>
            </a:srgbClr>
          </a:solid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a:solidFill>
                  <a:schemeClr val="bg1"/>
                </a:solidFill>
              </a:ln>
            </a:endParaRPr>
          </a:p>
        </xdr:txBody>
      </xdr:sp>
      <xdr:sp macro="" textlink="">
        <xdr:nvSpPr>
          <xdr:cNvPr id="25" name="テキスト ボックス 24">
            <a:extLst>
              <a:ext uri="{FF2B5EF4-FFF2-40B4-BE49-F238E27FC236}">
                <a16:creationId xmlns:a16="http://schemas.microsoft.com/office/drawing/2014/main" id="{1220A15F-6421-0B77-6EB9-C6D229FBFB68}"/>
              </a:ext>
            </a:extLst>
          </xdr:cNvPr>
          <xdr:cNvSpPr txBox="1"/>
        </xdr:nvSpPr>
        <xdr:spPr>
          <a:xfrm>
            <a:off x="13710685" y="8594788"/>
            <a:ext cx="8672337" cy="2949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400" b="1">
                <a:ln w="3175">
                  <a:solidFill>
                    <a:schemeClr val="bg1"/>
                  </a:solidFill>
                </a:ln>
                <a:solidFill>
                  <a:schemeClr val="bg1"/>
                </a:solidFill>
              </a:rPr>
              <a:t>作成した履歴の内容と</a:t>
            </a:r>
            <a:endParaRPr kumimoji="1" lang="en-US" altLang="ja-JP" sz="2400" b="1">
              <a:ln w="3175">
                <a:solidFill>
                  <a:schemeClr val="bg1"/>
                </a:solidFill>
              </a:ln>
              <a:solidFill>
                <a:schemeClr val="bg1"/>
              </a:solidFill>
            </a:endParaRPr>
          </a:p>
          <a:p>
            <a:pPr algn="ctr"/>
            <a:r>
              <a:rPr kumimoji="1" lang="ja-JP" altLang="en-US" sz="2400" b="1">
                <a:ln w="3175">
                  <a:solidFill>
                    <a:schemeClr val="bg1"/>
                  </a:solidFill>
                </a:ln>
                <a:solidFill>
                  <a:schemeClr val="bg1"/>
                </a:solidFill>
              </a:rPr>
              <a:t>乗船履歴確認書類の内容が</a:t>
            </a:r>
            <a:endParaRPr kumimoji="1" lang="en-US" altLang="ja-JP" sz="2400" b="1">
              <a:ln w="3175">
                <a:solidFill>
                  <a:schemeClr val="bg1"/>
                </a:solidFill>
              </a:ln>
              <a:solidFill>
                <a:schemeClr val="bg1"/>
              </a:solidFill>
            </a:endParaRPr>
          </a:p>
          <a:p>
            <a:pPr algn="ctr"/>
            <a:r>
              <a:rPr kumimoji="1" lang="ja-JP" altLang="en-US" sz="2400" b="1">
                <a:ln w="3175">
                  <a:solidFill>
                    <a:schemeClr val="bg1"/>
                  </a:solidFill>
                </a:ln>
                <a:solidFill>
                  <a:schemeClr val="bg1"/>
                </a:solidFill>
              </a:rPr>
              <a:t>合致しているか、必ずご確認下さい。　　　　　　　　　　　　　　　　計算結果が異なる場合や、ご質問等が</a:t>
            </a:r>
            <a:endParaRPr kumimoji="1" lang="en-US" altLang="ja-JP" sz="2400" b="1">
              <a:ln w="3175">
                <a:solidFill>
                  <a:schemeClr val="bg1"/>
                </a:solidFill>
              </a:ln>
              <a:solidFill>
                <a:schemeClr val="bg1"/>
              </a:solidFill>
            </a:endParaRPr>
          </a:p>
          <a:p>
            <a:pPr algn="ctr"/>
            <a:r>
              <a:rPr kumimoji="1" lang="ja-JP" altLang="en-US" sz="2400" b="1">
                <a:ln w="3175">
                  <a:solidFill>
                    <a:schemeClr val="bg1"/>
                  </a:solidFill>
                </a:ln>
                <a:solidFill>
                  <a:schemeClr val="bg1"/>
                </a:solidFill>
              </a:rPr>
              <a:t>ございましたら、以下の当センターに</a:t>
            </a:r>
            <a:endParaRPr kumimoji="1" lang="en-US" altLang="ja-JP" sz="2400" b="1">
              <a:ln w="3175">
                <a:solidFill>
                  <a:schemeClr val="bg1"/>
                </a:solidFill>
              </a:ln>
              <a:solidFill>
                <a:schemeClr val="bg1"/>
              </a:solidFill>
            </a:endParaRPr>
          </a:p>
          <a:p>
            <a:pPr algn="ctr"/>
            <a:r>
              <a:rPr kumimoji="1" lang="ja-JP" altLang="en-US" sz="2400" b="1">
                <a:ln w="3175">
                  <a:solidFill>
                    <a:schemeClr val="bg1"/>
                  </a:solidFill>
                </a:ln>
                <a:solidFill>
                  <a:schemeClr val="bg1"/>
                </a:solidFill>
              </a:rPr>
              <a:t>お問い合わせ下さい。</a:t>
            </a:r>
          </a:p>
        </xdr:txBody>
      </xdr:sp>
      <xdr:sp macro="" textlink="">
        <xdr:nvSpPr>
          <xdr:cNvPr id="26" name="テキスト ボックス 25">
            <a:extLst>
              <a:ext uri="{FF2B5EF4-FFF2-40B4-BE49-F238E27FC236}">
                <a16:creationId xmlns:a16="http://schemas.microsoft.com/office/drawing/2014/main" id="{F3BB3FFC-EBED-DB9B-E686-B5B784085ADD}"/>
              </a:ext>
            </a:extLst>
          </xdr:cNvPr>
          <xdr:cNvSpPr txBox="1"/>
        </xdr:nvSpPr>
        <xdr:spPr>
          <a:xfrm>
            <a:off x="16478531" y="8052022"/>
            <a:ext cx="4354317" cy="773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600" b="1" u="sng">
                <a:ln>
                  <a:solidFill>
                    <a:srgbClr val="FF0000"/>
                  </a:solidFill>
                </a:ln>
                <a:solidFill>
                  <a:srgbClr val="FFFF00"/>
                </a:solidFill>
              </a:rPr>
              <a:t>申請前に</a:t>
            </a:r>
            <a:r>
              <a:rPr kumimoji="1" lang="ja-JP" altLang="en-US" sz="3600" b="1">
                <a:ln>
                  <a:solidFill>
                    <a:srgbClr val="FF0000"/>
                  </a:solidFill>
                </a:ln>
                <a:solidFill>
                  <a:srgbClr val="FFFF00"/>
                </a:solidFill>
              </a:rPr>
              <a:t>、</a:t>
            </a:r>
          </a:p>
        </xdr:txBody>
      </xdr:sp>
      <xdr:sp macro="" textlink="">
        <xdr:nvSpPr>
          <xdr:cNvPr id="27" name="テキスト ボックス 26">
            <a:extLst>
              <a:ext uri="{FF2B5EF4-FFF2-40B4-BE49-F238E27FC236}">
                <a16:creationId xmlns:a16="http://schemas.microsoft.com/office/drawing/2014/main" id="{013D3E5C-1AAA-8AD7-75D6-056C0ACD6D1B}"/>
              </a:ext>
            </a:extLst>
          </xdr:cNvPr>
          <xdr:cNvSpPr txBox="1"/>
        </xdr:nvSpPr>
        <xdr:spPr>
          <a:xfrm>
            <a:off x="13326718" y="11935167"/>
            <a:ext cx="10359550" cy="3834676"/>
          </a:xfrm>
          <a:prstGeom prst="rect">
            <a:avLst/>
          </a:prstGeom>
          <a:gradFill flip="none" rotWithShape="1">
            <a:gsLst>
              <a:gs pos="0">
                <a:schemeClr val="accent6">
                  <a:lumMod val="5000"/>
                  <a:lumOff val="95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lin ang="5400000" scaled="1"/>
            <a:tileRect/>
          </a:gradFill>
          <a:ln w="1270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800" b="1" i="0">
                <a:solidFill>
                  <a:schemeClr val="dk1"/>
                </a:solidFill>
                <a:effectLst/>
                <a:latin typeface="+mj-ea"/>
                <a:ea typeface="+mj-ea"/>
                <a:cs typeface="+mn-cs"/>
              </a:rPr>
              <a:t>＝＝＝＝＝＝＝＝＝＝＝＝＝＝＝＝＝＝＝＝＝＝＝</a:t>
            </a:r>
            <a:endParaRPr lang="en-US" altLang="ja-JP" sz="1800" b="1" i="0">
              <a:solidFill>
                <a:schemeClr val="dk1"/>
              </a:solidFill>
              <a:effectLst/>
              <a:latin typeface="+mj-ea"/>
              <a:ea typeface="+mj-ea"/>
              <a:cs typeface="+mn-cs"/>
            </a:endParaRPr>
          </a:p>
          <a:p>
            <a:pPr algn="ctr"/>
            <a:r>
              <a:rPr lang="ja-JP" altLang="en-US" sz="2400" b="1" i="0">
                <a:solidFill>
                  <a:schemeClr val="dk1"/>
                </a:solidFill>
                <a:effectLst/>
                <a:latin typeface="+mj-ea"/>
                <a:ea typeface="+mj-ea"/>
                <a:cs typeface="+mn-cs"/>
              </a:rPr>
              <a:t>（一財）海技振興センター　養成支援部</a:t>
            </a:r>
            <a:endParaRPr lang="en-US" altLang="ja-JP" sz="2400" b="1" i="0">
              <a:solidFill>
                <a:schemeClr val="dk1"/>
              </a:solidFill>
              <a:effectLst/>
              <a:latin typeface="+mj-ea"/>
              <a:ea typeface="+mj-ea"/>
              <a:cs typeface="+mn-cs"/>
            </a:endParaRPr>
          </a:p>
          <a:p>
            <a:pPr algn="ctr"/>
            <a:br>
              <a:rPr lang="ja-JP" altLang="en-US" sz="2400" b="1">
                <a:latin typeface="+mj-ea"/>
                <a:ea typeface="+mj-ea"/>
              </a:rPr>
            </a:br>
            <a:r>
              <a:rPr lang="en-US" altLang="ja-JP" sz="2400" b="1" i="0">
                <a:solidFill>
                  <a:schemeClr val="dk1"/>
                </a:solidFill>
                <a:effectLst/>
                <a:latin typeface="+mj-ea"/>
                <a:ea typeface="+mj-ea"/>
                <a:cs typeface="+mn-cs"/>
              </a:rPr>
              <a:t>TEL</a:t>
            </a:r>
            <a:r>
              <a:rPr lang="ja-JP" altLang="en-US" sz="2400" b="1" i="0">
                <a:solidFill>
                  <a:schemeClr val="dk1"/>
                </a:solidFill>
                <a:effectLst/>
                <a:latin typeface="+mj-ea"/>
                <a:ea typeface="+mj-ea"/>
                <a:cs typeface="+mn-cs"/>
              </a:rPr>
              <a:t>： </a:t>
            </a:r>
            <a:r>
              <a:rPr lang="en-US" altLang="ja-JP" sz="2400" b="1" i="0">
                <a:solidFill>
                  <a:schemeClr val="dk1"/>
                </a:solidFill>
                <a:effectLst/>
                <a:latin typeface="+mj-ea"/>
                <a:ea typeface="+mj-ea"/>
                <a:cs typeface="+mn-cs"/>
              </a:rPr>
              <a:t>03-3265-5125</a:t>
            </a:r>
            <a:r>
              <a:rPr lang="ja-JP" altLang="en-US" sz="2400" b="1" i="0">
                <a:solidFill>
                  <a:schemeClr val="dk1"/>
                </a:solidFill>
                <a:effectLst/>
                <a:latin typeface="+mj-ea"/>
                <a:ea typeface="+mj-ea"/>
                <a:cs typeface="+mn-cs"/>
              </a:rPr>
              <a:t>　　</a:t>
            </a:r>
            <a:endParaRPr lang="en-US" altLang="ja-JP" sz="2400" b="1" i="0">
              <a:solidFill>
                <a:schemeClr val="dk1"/>
              </a:solidFill>
              <a:effectLst/>
              <a:latin typeface="+mj-ea"/>
              <a:ea typeface="+mj-ea"/>
              <a:cs typeface="+mn-cs"/>
            </a:endParaRPr>
          </a:p>
          <a:p>
            <a:pPr algn="ctr"/>
            <a:r>
              <a:rPr lang="ja-JP" altLang="en-US" sz="2400" b="1" i="0">
                <a:solidFill>
                  <a:schemeClr val="dk1"/>
                </a:solidFill>
                <a:effectLst/>
                <a:latin typeface="+mj-ea"/>
                <a:ea typeface="+mj-ea"/>
                <a:cs typeface="+mn-cs"/>
              </a:rPr>
              <a:t>（土日祝日除く</a:t>
            </a:r>
            <a:r>
              <a:rPr lang="en-US" altLang="ja-JP" sz="2400" b="1" i="0">
                <a:solidFill>
                  <a:schemeClr val="dk1"/>
                </a:solidFill>
                <a:effectLst/>
                <a:latin typeface="+mj-ea"/>
                <a:ea typeface="+mj-ea"/>
                <a:cs typeface="+mn-cs"/>
              </a:rPr>
              <a:t>10:00</a:t>
            </a:r>
            <a:r>
              <a:rPr lang="ja-JP" altLang="en-US" sz="2400" b="1" i="0">
                <a:solidFill>
                  <a:schemeClr val="dk1"/>
                </a:solidFill>
                <a:effectLst/>
                <a:latin typeface="+mj-ea"/>
                <a:ea typeface="+mj-ea"/>
                <a:cs typeface="+mn-cs"/>
              </a:rPr>
              <a:t>～</a:t>
            </a:r>
            <a:r>
              <a:rPr lang="en-US" altLang="ja-JP" sz="2400" b="1" i="0">
                <a:solidFill>
                  <a:schemeClr val="dk1"/>
                </a:solidFill>
                <a:effectLst/>
                <a:latin typeface="+mj-ea"/>
                <a:ea typeface="+mj-ea"/>
                <a:cs typeface="+mn-cs"/>
              </a:rPr>
              <a:t>17:00</a:t>
            </a:r>
            <a:r>
              <a:rPr lang="ja-JP" altLang="en-US" sz="2400" b="1" i="0">
                <a:solidFill>
                  <a:schemeClr val="dk1"/>
                </a:solidFill>
                <a:effectLst/>
                <a:latin typeface="+mj-ea"/>
                <a:ea typeface="+mj-ea"/>
                <a:cs typeface="+mn-cs"/>
              </a:rPr>
              <a:t>対応）</a:t>
            </a:r>
            <a:br>
              <a:rPr lang="ja-JP" altLang="en-US" sz="2400" b="1">
                <a:latin typeface="+mj-ea"/>
                <a:ea typeface="+mj-ea"/>
              </a:rPr>
            </a:br>
            <a:r>
              <a:rPr lang="en-US" altLang="ja-JP" sz="2400" b="1" i="0">
                <a:solidFill>
                  <a:schemeClr val="dk1"/>
                </a:solidFill>
                <a:effectLst/>
                <a:latin typeface="+mj-ea"/>
                <a:ea typeface="+mj-ea"/>
                <a:cs typeface="+mn-cs"/>
              </a:rPr>
              <a:t>E-mail</a:t>
            </a:r>
            <a:r>
              <a:rPr lang="ja-JP" altLang="en-US" sz="2400" b="1" i="0">
                <a:solidFill>
                  <a:schemeClr val="dk1"/>
                </a:solidFill>
                <a:effectLst/>
                <a:latin typeface="+mj-ea"/>
                <a:ea typeface="+mj-ea"/>
                <a:cs typeface="+mn-cs"/>
              </a:rPr>
              <a:t>：　</a:t>
            </a:r>
            <a:r>
              <a:rPr lang="en-US" altLang="ja-JP" sz="2400" b="1" i="0" u="none" strike="noStrike">
                <a:solidFill>
                  <a:schemeClr val="dk1"/>
                </a:solidFill>
                <a:effectLst/>
                <a:latin typeface="+mj-ea"/>
                <a:ea typeface="+mj-ea"/>
                <a:cs typeface="+mn-cs"/>
                <a:hlinkClick xmlns:r="http://schemas.openxmlformats.org/officeDocument/2006/relationships" r:id=""/>
              </a:rPr>
              <a:t>m-pilot@mhrij.or.jp</a:t>
            </a:r>
            <a:br>
              <a:rPr lang="en-US" altLang="ja-JP" sz="2400" b="1">
                <a:latin typeface="+mj-ea"/>
                <a:ea typeface="+mj-ea"/>
              </a:rPr>
            </a:br>
            <a:r>
              <a:rPr lang="en-US" altLang="ja-JP" sz="2400" b="1" i="0">
                <a:solidFill>
                  <a:schemeClr val="dk1"/>
                </a:solidFill>
                <a:effectLst/>
                <a:latin typeface="+mj-ea"/>
                <a:ea typeface="+mj-ea"/>
                <a:cs typeface="+mn-cs"/>
              </a:rPr>
              <a:t>Website</a:t>
            </a:r>
            <a:r>
              <a:rPr lang="ja-JP" altLang="en-US" sz="2400" b="1" i="0">
                <a:solidFill>
                  <a:schemeClr val="dk1"/>
                </a:solidFill>
                <a:effectLst/>
                <a:latin typeface="+mj-ea"/>
                <a:ea typeface="+mj-ea"/>
                <a:cs typeface="+mn-cs"/>
              </a:rPr>
              <a:t>：　</a:t>
            </a:r>
            <a:r>
              <a:rPr lang="en-US" altLang="ja-JP" sz="2400" b="1" i="0" u="none" strike="noStrike">
                <a:solidFill>
                  <a:schemeClr val="dk1"/>
                </a:solidFill>
                <a:effectLst/>
                <a:latin typeface="+mj-ea"/>
                <a:ea typeface="+mj-ea"/>
                <a:cs typeface="+mn-cs"/>
                <a:hlinkClick xmlns:r="http://schemas.openxmlformats.org/officeDocument/2006/relationships" r:id=""/>
              </a:rPr>
              <a:t>https://mhrij.or.jp</a:t>
            </a:r>
            <a:endParaRPr lang="en-US" altLang="ja-JP" sz="2400" b="1" i="0" u="none" strike="noStrike">
              <a:solidFill>
                <a:schemeClr val="dk1"/>
              </a:solidFill>
              <a:effectLst/>
              <a:latin typeface="+mj-ea"/>
              <a:ea typeface="+mj-ea"/>
              <a:cs typeface="+mn-cs"/>
            </a:endParaRPr>
          </a:p>
          <a:p>
            <a:pPr algn="ctr"/>
            <a:r>
              <a:rPr lang="ja-JP" altLang="ja-JP" sz="1800" b="1" i="0">
                <a:solidFill>
                  <a:schemeClr val="dk1"/>
                </a:solidFill>
                <a:effectLst/>
                <a:latin typeface="+mj-ea"/>
                <a:ea typeface="+mj-ea"/>
                <a:cs typeface="+mn-cs"/>
              </a:rPr>
              <a:t>＝＝＝＝＝＝＝＝＝＝＝＝＝＝＝＝＝＝＝＝＝＝＝</a:t>
            </a:r>
            <a:endParaRPr kumimoji="1" lang="ja-JP" altLang="en-US" sz="1800" b="1">
              <a:latin typeface="+mj-ea"/>
              <a:ea typeface="+mj-ea"/>
            </a:endParaRPr>
          </a:p>
        </xdr:txBody>
      </xdr:sp>
    </xdr:grpSp>
    <xdr:clientData/>
  </xdr:twoCellAnchor>
  <xdr:twoCellAnchor>
    <xdr:from>
      <xdr:col>4</xdr:col>
      <xdr:colOff>149678</xdr:colOff>
      <xdr:row>4</xdr:row>
      <xdr:rowOff>117660</xdr:rowOff>
    </xdr:from>
    <xdr:to>
      <xdr:col>8</xdr:col>
      <xdr:colOff>1796144</xdr:colOff>
      <xdr:row>22</xdr:row>
      <xdr:rowOff>163285</xdr:rowOff>
    </xdr:to>
    <xdr:grpSp>
      <xdr:nvGrpSpPr>
        <xdr:cNvPr id="28" name="グループ化 27">
          <a:extLst>
            <a:ext uri="{FF2B5EF4-FFF2-40B4-BE49-F238E27FC236}">
              <a16:creationId xmlns:a16="http://schemas.microsoft.com/office/drawing/2014/main" id="{220E28A1-5255-4496-AD76-48E2503677CA}"/>
            </a:ext>
          </a:extLst>
        </xdr:cNvPr>
        <xdr:cNvGrpSpPr/>
      </xdr:nvGrpSpPr>
      <xdr:grpSpPr>
        <a:xfrm>
          <a:off x="3578678" y="1794060"/>
          <a:ext cx="8733066" cy="7589425"/>
          <a:chOff x="3506800" y="1680660"/>
          <a:chExt cx="8696232" cy="7245586"/>
        </a:xfrm>
      </xdr:grpSpPr>
      <xdr:grpSp>
        <xdr:nvGrpSpPr>
          <xdr:cNvPr id="29" name="グループ化 28">
            <a:extLst>
              <a:ext uri="{FF2B5EF4-FFF2-40B4-BE49-F238E27FC236}">
                <a16:creationId xmlns:a16="http://schemas.microsoft.com/office/drawing/2014/main" id="{967932DA-C0FC-3A42-85B3-993C0261C31B}"/>
              </a:ext>
            </a:extLst>
          </xdr:cNvPr>
          <xdr:cNvGrpSpPr/>
        </xdr:nvGrpSpPr>
        <xdr:grpSpPr>
          <a:xfrm>
            <a:off x="3506800" y="1680660"/>
            <a:ext cx="8696232" cy="7245586"/>
            <a:chOff x="3506800" y="1680660"/>
            <a:chExt cx="8696232" cy="7245586"/>
          </a:xfrm>
        </xdr:grpSpPr>
        <xdr:cxnSp macro="">
          <xdr:nvCxnSpPr>
            <xdr:cNvPr id="32" name="直線矢印コネクタ 31">
              <a:extLst>
                <a:ext uri="{FF2B5EF4-FFF2-40B4-BE49-F238E27FC236}">
                  <a16:creationId xmlns:a16="http://schemas.microsoft.com/office/drawing/2014/main" id="{E6E6E0B1-BC57-D711-7C87-073293E9103F}"/>
                </a:ext>
              </a:extLst>
            </xdr:cNvPr>
            <xdr:cNvCxnSpPr/>
          </xdr:nvCxnSpPr>
          <xdr:spPr>
            <a:xfrm flipH="1" flipV="1">
              <a:off x="4592134" y="2898509"/>
              <a:ext cx="1158587" cy="1078179"/>
            </a:xfrm>
            <a:prstGeom prst="straightConnector1">
              <a:avLst/>
            </a:prstGeom>
            <a:ln w="57150">
              <a:solidFill>
                <a:srgbClr val="7030A0"/>
              </a:solidFill>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33" name="正方形/長方形 32">
              <a:extLst>
                <a:ext uri="{FF2B5EF4-FFF2-40B4-BE49-F238E27FC236}">
                  <a16:creationId xmlns:a16="http://schemas.microsoft.com/office/drawing/2014/main" id="{C891515A-F466-DD0D-0775-653347ABDBCB}"/>
                </a:ext>
              </a:extLst>
            </xdr:cNvPr>
            <xdr:cNvSpPr/>
          </xdr:nvSpPr>
          <xdr:spPr>
            <a:xfrm>
              <a:off x="3506800" y="2498381"/>
              <a:ext cx="1252664" cy="546958"/>
            </a:xfrm>
            <a:prstGeom prst="rect">
              <a:avLst/>
            </a:prstGeom>
            <a:noFill/>
            <a:ln w="571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楕円 33">
              <a:extLst>
                <a:ext uri="{FF2B5EF4-FFF2-40B4-BE49-F238E27FC236}">
                  <a16:creationId xmlns:a16="http://schemas.microsoft.com/office/drawing/2014/main" id="{FCD9FFA2-77E2-F64B-FA03-6B4DFF4BCDCA}"/>
                </a:ext>
              </a:extLst>
            </xdr:cNvPr>
            <xdr:cNvSpPr/>
          </xdr:nvSpPr>
          <xdr:spPr>
            <a:xfrm>
              <a:off x="4769467" y="3540471"/>
              <a:ext cx="5227665" cy="2083546"/>
            </a:xfrm>
            <a:prstGeom prst="ellipse">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テキスト ボックス 34">
              <a:extLst>
                <a:ext uri="{FF2B5EF4-FFF2-40B4-BE49-F238E27FC236}">
                  <a16:creationId xmlns:a16="http://schemas.microsoft.com/office/drawing/2014/main" id="{5E79AE0F-6C6C-078E-8555-BA7A36CE2AE5}"/>
                </a:ext>
              </a:extLst>
            </xdr:cNvPr>
            <xdr:cNvSpPr txBox="1"/>
          </xdr:nvSpPr>
          <xdr:spPr>
            <a:xfrm>
              <a:off x="5164946" y="3821183"/>
              <a:ext cx="4297618" cy="2239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solidFill>
                    <a:schemeClr val="bg1"/>
                  </a:solidFill>
                  <a:latin typeface="+mj-ea"/>
                  <a:ea typeface="+mj-ea"/>
                </a:rPr>
                <a:t>これらのセルをクリックすると、セルの右に</a:t>
              </a:r>
              <a:endParaRPr kumimoji="1" lang="en-US" altLang="ja-JP" sz="1600" b="1">
                <a:solidFill>
                  <a:schemeClr val="bg1"/>
                </a:solidFill>
                <a:latin typeface="+mj-ea"/>
                <a:ea typeface="+mj-ea"/>
              </a:endParaRPr>
            </a:p>
            <a:p>
              <a:pPr algn="ctr"/>
              <a:r>
                <a:rPr kumimoji="1" lang="ja-JP" altLang="en-US" sz="1600" b="1">
                  <a:solidFill>
                    <a:schemeClr val="bg1"/>
                  </a:solidFill>
                  <a:latin typeface="+mj-ea"/>
                  <a:ea typeface="+mj-ea"/>
                </a:rPr>
                <a:t>こちらのプルダウンマークが現れます。</a:t>
              </a:r>
              <a:endParaRPr kumimoji="1" lang="en-US" altLang="ja-JP" sz="1600" b="1">
                <a:solidFill>
                  <a:schemeClr val="bg1"/>
                </a:solidFill>
                <a:latin typeface="+mj-ea"/>
                <a:ea typeface="+mj-ea"/>
              </a:endParaRPr>
            </a:p>
            <a:p>
              <a:pPr algn="ctr"/>
              <a:r>
                <a:rPr kumimoji="1" lang="ja-JP" altLang="en-US" sz="1600" b="1">
                  <a:solidFill>
                    <a:schemeClr val="bg1"/>
                  </a:solidFill>
                  <a:latin typeface="+mj-ea"/>
                  <a:ea typeface="+mj-ea"/>
                </a:rPr>
                <a:t>このマークをクリックして現れる選択肢より、</a:t>
              </a:r>
              <a:endParaRPr kumimoji="1" lang="en-US" altLang="ja-JP" sz="1600" b="1">
                <a:solidFill>
                  <a:schemeClr val="bg1"/>
                </a:solidFill>
                <a:latin typeface="+mj-ea"/>
                <a:ea typeface="+mj-ea"/>
              </a:endParaRPr>
            </a:p>
            <a:p>
              <a:pPr algn="ctr"/>
              <a:r>
                <a:rPr kumimoji="1" lang="ja-JP" altLang="en-US" sz="1600" b="1">
                  <a:solidFill>
                    <a:schemeClr val="bg1"/>
                  </a:solidFill>
                  <a:latin typeface="+mj-ea"/>
                  <a:ea typeface="+mj-ea"/>
                </a:rPr>
                <a:t>記載内容をお選び下さい。</a:t>
              </a:r>
              <a:endParaRPr kumimoji="1" lang="en-US" altLang="ja-JP" sz="1600" b="1">
                <a:solidFill>
                  <a:schemeClr val="bg1"/>
                </a:solidFill>
                <a:latin typeface="+mj-ea"/>
                <a:ea typeface="+mj-ea"/>
              </a:endParaRPr>
            </a:p>
            <a:p>
              <a:pPr algn="ctr"/>
              <a:r>
                <a:rPr kumimoji="1" lang="ja-JP" altLang="en-US" sz="1600" b="1">
                  <a:solidFill>
                    <a:schemeClr val="bg1"/>
                  </a:solidFill>
                  <a:latin typeface="+mj-ea"/>
                  <a:ea typeface="+mj-ea"/>
                </a:rPr>
                <a:t>希望水先人の級から入れて下さい。</a:t>
              </a:r>
              <a:endParaRPr kumimoji="1" lang="en-US" altLang="ja-JP" sz="1600" b="1">
                <a:solidFill>
                  <a:schemeClr val="bg1"/>
                </a:solidFill>
                <a:latin typeface="+mj-ea"/>
                <a:ea typeface="+mj-ea"/>
              </a:endParaRPr>
            </a:p>
            <a:p>
              <a:pPr algn="ctr"/>
              <a:r>
                <a:rPr kumimoji="1" lang="ja-JP" altLang="en-US" sz="1600" b="1">
                  <a:solidFill>
                    <a:schemeClr val="bg1"/>
                  </a:solidFill>
                  <a:latin typeface="+mj-ea"/>
                  <a:ea typeface="+mj-ea"/>
                </a:rPr>
                <a:t>選択肢にない場合は、手入力して下さい。</a:t>
              </a:r>
            </a:p>
          </xdr:txBody>
        </xdr:sp>
        <xdr:sp macro="" textlink="">
          <xdr:nvSpPr>
            <xdr:cNvPr id="36" name="正方形/長方形 35">
              <a:extLst>
                <a:ext uri="{FF2B5EF4-FFF2-40B4-BE49-F238E27FC236}">
                  <a16:creationId xmlns:a16="http://schemas.microsoft.com/office/drawing/2014/main" id="{CF14E1B3-FEFC-05CD-804F-24D635D5C19A}"/>
                </a:ext>
              </a:extLst>
            </xdr:cNvPr>
            <xdr:cNvSpPr/>
          </xdr:nvSpPr>
          <xdr:spPr>
            <a:xfrm>
              <a:off x="6640699" y="2511288"/>
              <a:ext cx="1293211" cy="542108"/>
            </a:xfrm>
            <a:prstGeom prst="rect">
              <a:avLst/>
            </a:prstGeom>
            <a:noFill/>
            <a:ln w="571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正方形/長方形 36">
              <a:extLst>
                <a:ext uri="{FF2B5EF4-FFF2-40B4-BE49-F238E27FC236}">
                  <a16:creationId xmlns:a16="http://schemas.microsoft.com/office/drawing/2014/main" id="{58ECB2A4-0A56-0A14-6CEA-5496D0646437}"/>
                </a:ext>
              </a:extLst>
            </xdr:cNvPr>
            <xdr:cNvSpPr/>
          </xdr:nvSpPr>
          <xdr:spPr>
            <a:xfrm>
              <a:off x="8255132" y="2498382"/>
              <a:ext cx="1937395" cy="562194"/>
            </a:xfrm>
            <a:prstGeom prst="rect">
              <a:avLst/>
            </a:prstGeom>
            <a:noFill/>
            <a:ln w="571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8" name="直線矢印コネクタ 37">
              <a:extLst>
                <a:ext uri="{FF2B5EF4-FFF2-40B4-BE49-F238E27FC236}">
                  <a16:creationId xmlns:a16="http://schemas.microsoft.com/office/drawing/2014/main" id="{1DF58C66-04CA-443B-9649-BB7712B31E90}"/>
                </a:ext>
              </a:extLst>
            </xdr:cNvPr>
            <xdr:cNvCxnSpPr/>
          </xdr:nvCxnSpPr>
          <xdr:spPr>
            <a:xfrm flipV="1">
              <a:off x="8502039" y="2085345"/>
              <a:ext cx="2412159" cy="1806216"/>
            </a:xfrm>
            <a:prstGeom prst="straightConnector1">
              <a:avLst/>
            </a:prstGeom>
            <a:ln w="57150">
              <a:solidFill>
                <a:srgbClr val="7030A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39" name="直線矢印コネクタ 38">
              <a:extLst>
                <a:ext uri="{FF2B5EF4-FFF2-40B4-BE49-F238E27FC236}">
                  <a16:creationId xmlns:a16="http://schemas.microsoft.com/office/drawing/2014/main" id="{B4E3430B-5C03-DAE1-7958-C0A84386833E}"/>
                </a:ext>
              </a:extLst>
            </xdr:cNvPr>
            <xdr:cNvCxnSpPr/>
          </xdr:nvCxnSpPr>
          <xdr:spPr>
            <a:xfrm flipV="1">
              <a:off x="7965281" y="2937231"/>
              <a:ext cx="615452" cy="872768"/>
            </a:xfrm>
            <a:prstGeom prst="straightConnector1">
              <a:avLst/>
            </a:prstGeom>
            <a:ln w="57150">
              <a:solidFill>
                <a:srgbClr val="7030A0"/>
              </a:solidFill>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40" name="正方形/長方形 39">
              <a:extLst>
                <a:ext uri="{FF2B5EF4-FFF2-40B4-BE49-F238E27FC236}">
                  <a16:creationId xmlns:a16="http://schemas.microsoft.com/office/drawing/2014/main" id="{EBF9CF4B-DB07-18E4-BB1C-FFC6E08EB2A0}"/>
                </a:ext>
              </a:extLst>
            </xdr:cNvPr>
            <xdr:cNvSpPr/>
          </xdr:nvSpPr>
          <xdr:spPr>
            <a:xfrm>
              <a:off x="10577048" y="1680660"/>
              <a:ext cx="1625984" cy="559574"/>
            </a:xfrm>
            <a:prstGeom prst="rect">
              <a:avLst/>
            </a:prstGeom>
            <a:noFill/>
            <a:ln w="571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1" name="直線矢印コネクタ 40">
              <a:extLst>
                <a:ext uri="{FF2B5EF4-FFF2-40B4-BE49-F238E27FC236}">
                  <a16:creationId xmlns:a16="http://schemas.microsoft.com/office/drawing/2014/main" id="{D8F67528-8D9F-73AE-52B4-5F1703429B9E}"/>
                </a:ext>
              </a:extLst>
            </xdr:cNvPr>
            <xdr:cNvCxnSpPr/>
          </xdr:nvCxnSpPr>
          <xdr:spPr>
            <a:xfrm flipV="1">
              <a:off x="6831011" y="2885601"/>
              <a:ext cx="26755" cy="768538"/>
            </a:xfrm>
            <a:prstGeom prst="straightConnector1">
              <a:avLst/>
            </a:prstGeom>
            <a:ln w="57150">
              <a:solidFill>
                <a:srgbClr val="7030A0"/>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42" name="直線矢印コネクタ 41">
              <a:extLst>
                <a:ext uri="{FF2B5EF4-FFF2-40B4-BE49-F238E27FC236}">
                  <a16:creationId xmlns:a16="http://schemas.microsoft.com/office/drawing/2014/main" id="{DA7BB9AB-1C33-EAE9-8E4A-552373E8324E}"/>
                </a:ext>
              </a:extLst>
            </xdr:cNvPr>
            <xdr:cNvCxnSpPr/>
          </xdr:nvCxnSpPr>
          <xdr:spPr>
            <a:xfrm flipV="1">
              <a:off x="11702429" y="3421450"/>
              <a:ext cx="9998" cy="5504796"/>
            </a:xfrm>
            <a:prstGeom prst="straightConnector1">
              <a:avLst/>
            </a:prstGeom>
            <a:ln w="57150">
              <a:solidFill>
                <a:srgbClr val="FF0000"/>
              </a:solidFill>
              <a:prstDash val="sysDot"/>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grpSp>
      <xdr:pic>
        <xdr:nvPicPr>
          <xdr:cNvPr id="30" name="図 29">
            <a:extLst>
              <a:ext uri="{FF2B5EF4-FFF2-40B4-BE49-F238E27FC236}">
                <a16:creationId xmlns:a16="http://schemas.microsoft.com/office/drawing/2014/main" id="{20909BA4-7A46-E308-30BF-5518A2A5C207}"/>
              </a:ext>
            </a:extLst>
          </xdr:cNvPr>
          <xdr:cNvPicPr>
            <a:picLocks noChangeAspect="1"/>
          </xdr:cNvPicPr>
        </xdr:nvPicPr>
        <xdr:blipFill rotWithShape="1">
          <a:blip xmlns:r="http://schemas.openxmlformats.org/officeDocument/2006/relationships" r:embed="rId2"/>
          <a:srcRect l="22953" t="42837" r="76304" b="55743"/>
          <a:stretch/>
        </xdr:blipFill>
        <xdr:spPr>
          <a:xfrm flipH="1">
            <a:off x="4705936" y="3969700"/>
            <a:ext cx="642939" cy="70034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clientData/>
  </xdr:twoCellAnchor>
  <xdr:twoCellAnchor>
    <xdr:from>
      <xdr:col>7</xdr:col>
      <xdr:colOff>571500</xdr:colOff>
      <xdr:row>18</xdr:row>
      <xdr:rowOff>118533</xdr:rowOff>
    </xdr:from>
    <xdr:to>
      <xdr:col>9</xdr:col>
      <xdr:colOff>689429</xdr:colOff>
      <xdr:row>20</xdr:row>
      <xdr:rowOff>43128</xdr:rowOff>
    </xdr:to>
    <xdr:sp macro="" textlink="">
      <xdr:nvSpPr>
        <xdr:cNvPr id="44" name="テキスト ボックス 43">
          <a:extLst>
            <a:ext uri="{FF2B5EF4-FFF2-40B4-BE49-F238E27FC236}">
              <a16:creationId xmlns:a16="http://schemas.microsoft.com/office/drawing/2014/main" id="{5C7D08DC-4CB4-4112-84CA-87FBCD412DE5}"/>
            </a:ext>
          </a:extLst>
        </xdr:cNvPr>
        <xdr:cNvSpPr txBox="1"/>
      </xdr:nvSpPr>
      <xdr:spPr>
        <a:xfrm>
          <a:off x="8010071" y="7629676"/>
          <a:ext cx="4045858" cy="75916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rPr>
            <a:t>乗下船日の</a:t>
          </a:r>
          <a:r>
            <a:rPr kumimoji="1" lang="en-US" altLang="ja-JP" sz="1600" b="1">
              <a:solidFill>
                <a:schemeClr val="bg1"/>
              </a:solidFill>
            </a:rPr>
            <a:t>DATA</a:t>
          </a:r>
          <a:r>
            <a:rPr kumimoji="1" lang="ja-JP" altLang="en-US" sz="1600" b="1">
              <a:solidFill>
                <a:schemeClr val="bg1"/>
              </a:solidFill>
            </a:rPr>
            <a:t>は、乗船履歴確認書類で</a:t>
          </a:r>
          <a:endParaRPr kumimoji="1" lang="en-US" altLang="ja-JP" sz="1600" b="1">
            <a:solidFill>
              <a:schemeClr val="bg1"/>
            </a:solidFill>
          </a:endParaRPr>
        </a:p>
        <a:p>
          <a:pPr algn="ctr"/>
          <a:r>
            <a:rPr kumimoji="1" lang="ja-JP" altLang="en-US" sz="1600" b="1">
              <a:solidFill>
                <a:schemeClr val="bg1"/>
              </a:solidFill>
            </a:rPr>
            <a:t>確認しやすい順番で記載して下さい。</a:t>
          </a:r>
        </a:p>
      </xdr:txBody>
    </xdr:sp>
    <xdr:clientData/>
  </xdr:twoCellAnchor>
  <xdr:twoCellAnchor>
    <xdr:from>
      <xdr:col>5</xdr:col>
      <xdr:colOff>469620</xdr:colOff>
      <xdr:row>24</xdr:row>
      <xdr:rowOff>246359</xdr:rowOff>
    </xdr:from>
    <xdr:to>
      <xdr:col>9</xdr:col>
      <xdr:colOff>553150</xdr:colOff>
      <xdr:row>29</xdr:row>
      <xdr:rowOff>96614</xdr:rowOff>
    </xdr:to>
    <xdr:sp macro="" textlink="">
      <xdr:nvSpPr>
        <xdr:cNvPr id="45" name="テキスト ボックス 44">
          <a:extLst>
            <a:ext uri="{FF2B5EF4-FFF2-40B4-BE49-F238E27FC236}">
              <a16:creationId xmlns:a16="http://schemas.microsoft.com/office/drawing/2014/main" id="{BF9CB78E-55BE-41E8-BA58-25BB461C7F22}"/>
            </a:ext>
          </a:extLst>
        </xdr:cNvPr>
        <xdr:cNvSpPr txBox="1"/>
      </xdr:nvSpPr>
      <xdr:spPr>
        <a:xfrm rot="21114986">
          <a:off x="5024687" y="10406359"/>
          <a:ext cx="6899196" cy="1966922"/>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chemeClr val="bg1"/>
              </a:solidFill>
            </a:rPr>
            <a:t>この乗船履歴は、将来、水先人の国家試験を受験する際に、</a:t>
          </a:r>
          <a:endParaRPr kumimoji="1" lang="en-US" altLang="ja-JP" sz="2000" b="1">
            <a:solidFill>
              <a:schemeClr val="bg1"/>
            </a:solidFill>
          </a:endParaRPr>
        </a:p>
        <a:p>
          <a:pPr algn="ctr"/>
          <a:r>
            <a:rPr kumimoji="1" lang="ja-JP" altLang="en-US" sz="2000" b="1">
              <a:solidFill>
                <a:schemeClr val="bg1"/>
              </a:solidFill>
            </a:rPr>
            <a:t>運輸局にて再度確認されるので大変重要です。</a:t>
          </a:r>
          <a:endParaRPr kumimoji="1" lang="en-US" altLang="ja-JP" sz="2000" b="1">
            <a:solidFill>
              <a:schemeClr val="bg1"/>
            </a:solidFill>
          </a:endParaRPr>
        </a:p>
        <a:p>
          <a:pPr algn="ctr"/>
          <a:r>
            <a:rPr kumimoji="1" lang="ja-JP" altLang="en-US" sz="2000" b="1">
              <a:solidFill>
                <a:schemeClr val="bg1"/>
              </a:solidFill>
            </a:rPr>
            <a:t>その時に履歴が足りない等ということが無いように、</a:t>
          </a:r>
          <a:endParaRPr kumimoji="1" lang="en-US" altLang="ja-JP" sz="2000" b="1">
            <a:solidFill>
              <a:schemeClr val="bg1"/>
            </a:solidFill>
          </a:endParaRPr>
        </a:p>
        <a:p>
          <a:pPr algn="ctr"/>
          <a:r>
            <a:rPr kumimoji="1" lang="ja-JP" altLang="en-US" sz="2000" b="1">
              <a:solidFill>
                <a:schemeClr val="bg1"/>
              </a:solidFill>
            </a:rPr>
            <a:t>充分注意・確認し作成して下さい。　　</a:t>
          </a:r>
          <a:endParaRPr kumimoji="1" lang="en-US" altLang="ja-JP" sz="2000" b="1">
            <a:solidFill>
              <a:schemeClr val="bg1"/>
            </a:solidFill>
          </a:endParaRPr>
        </a:p>
        <a:p>
          <a:pPr algn="ctr"/>
          <a:r>
            <a:rPr kumimoji="1" lang="ja-JP" altLang="en-US" sz="1600" b="1">
              <a:solidFill>
                <a:schemeClr val="bg1"/>
              </a:solidFill>
            </a:rPr>
            <a:t>（履歴が足りない場合、国家試験受験が不可となり水先人になれません）</a:t>
          </a:r>
        </a:p>
      </xdr:txBody>
    </xdr:sp>
    <xdr:clientData/>
  </xdr:twoCellAnchor>
  <xdr:twoCellAnchor>
    <xdr:from>
      <xdr:col>7</xdr:col>
      <xdr:colOff>748393</xdr:colOff>
      <xdr:row>0</xdr:row>
      <xdr:rowOff>204106</xdr:rowOff>
    </xdr:from>
    <xdr:to>
      <xdr:col>9</xdr:col>
      <xdr:colOff>1531938</xdr:colOff>
      <xdr:row>2</xdr:row>
      <xdr:rowOff>93132</xdr:rowOff>
    </xdr:to>
    <xdr:sp macro="" textlink="">
      <xdr:nvSpPr>
        <xdr:cNvPr id="46" name="テキスト ボックス 45">
          <a:extLst>
            <a:ext uri="{FF2B5EF4-FFF2-40B4-BE49-F238E27FC236}">
              <a16:creationId xmlns:a16="http://schemas.microsoft.com/office/drawing/2014/main" id="{2AFE992C-A00A-4F56-8E67-69EBFA0C6265}"/>
            </a:ext>
          </a:extLst>
        </xdr:cNvPr>
        <xdr:cNvSpPr txBox="1"/>
      </xdr:nvSpPr>
      <xdr:spPr>
        <a:xfrm>
          <a:off x="8885464" y="204106"/>
          <a:ext cx="5083403" cy="732669"/>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rPr>
            <a:t>履歴が</a:t>
          </a:r>
          <a:r>
            <a:rPr kumimoji="1" lang="en-US" altLang="ja-JP" sz="1600" b="1">
              <a:solidFill>
                <a:schemeClr val="bg1"/>
              </a:solidFill>
            </a:rPr>
            <a:t>31</a:t>
          </a:r>
          <a:r>
            <a:rPr kumimoji="1" lang="ja-JP" altLang="en-US" sz="1600" b="1">
              <a:solidFill>
                <a:schemeClr val="bg1"/>
              </a:solidFill>
            </a:rPr>
            <a:t>件以上の場合は、隣の</a:t>
          </a:r>
          <a:r>
            <a:rPr kumimoji="1" lang="en-US" altLang="ja-JP" sz="1600" b="1">
              <a:solidFill>
                <a:schemeClr val="bg1"/>
              </a:solidFill>
            </a:rPr>
            <a:t>2</a:t>
          </a:r>
          <a:r>
            <a:rPr kumimoji="1" lang="ja-JP" altLang="en-US" sz="1600" b="1">
              <a:solidFill>
                <a:schemeClr val="bg1"/>
              </a:solidFill>
            </a:rPr>
            <a:t>頁目のシート</a:t>
          </a:r>
          <a:endParaRPr kumimoji="1" lang="en-US" altLang="ja-JP" sz="1600" b="1">
            <a:solidFill>
              <a:schemeClr val="bg1"/>
            </a:solidFill>
          </a:endParaRPr>
        </a:p>
        <a:p>
          <a:pPr algn="ctr"/>
          <a:r>
            <a:rPr kumimoji="1" lang="ja-JP" altLang="en-US" sz="1600" b="1">
              <a:solidFill>
                <a:schemeClr val="bg1"/>
              </a:solidFill>
            </a:rPr>
            <a:t>又は、</a:t>
          </a:r>
          <a:r>
            <a:rPr kumimoji="1" lang="en-US" altLang="ja-JP" sz="1600" b="1">
              <a:solidFill>
                <a:schemeClr val="bg1"/>
              </a:solidFill>
            </a:rPr>
            <a:t>1</a:t>
          </a:r>
          <a:r>
            <a:rPr kumimoji="1" lang="ja-JP" altLang="en-US" sz="1600" b="1">
              <a:solidFill>
                <a:schemeClr val="bg1"/>
              </a:solidFill>
            </a:rPr>
            <a:t>頁目のシートをコピーの上ご使用下さい。</a:t>
          </a:r>
        </a:p>
      </xdr:txBody>
    </xdr:sp>
    <xdr:clientData/>
  </xdr:twoCellAnchor>
  <xdr:twoCellAnchor>
    <xdr:from>
      <xdr:col>0</xdr:col>
      <xdr:colOff>311831</xdr:colOff>
      <xdr:row>12</xdr:row>
      <xdr:rowOff>177460</xdr:rowOff>
    </xdr:from>
    <xdr:to>
      <xdr:col>4</xdr:col>
      <xdr:colOff>1442357</xdr:colOff>
      <xdr:row>14</xdr:row>
      <xdr:rowOff>173491</xdr:rowOff>
    </xdr:to>
    <xdr:sp macro="" textlink="">
      <xdr:nvSpPr>
        <xdr:cNvPr id="49" name="テキスト ボックス 48">
          <a:extLst>
            <a:ext uri="{FF2B5EF4-FFF2-40B4-BE49-F238E27FC236}">
              <a16:creationId xmlns:a16="http://schemas.microsoft.com/office/drawing/2014/main" id="{36B58F54-9620-B1AB-860C-5C7F2DD9E295}"/>
            </a:ext>
          </a:extLst>
        </xdr:cNvPr>
        <xdr:cNvSpPr txBox="1"/>
      </xdr:nvSpPr>
      <xdr:spPr>
        <a:xfrm>
          <a:off x="311831" y="5239317"/>
          <a:ext cx="4532312" cy="839674"/>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rPr>
            <a:t>乗船履歴の</a:t>
          </a:r>
          <a:r>
            <a:rPr kumimoji="1" lang="en-US" altLang="ja-JP" sz="1600" b="1">
              <a:solidFill>
                <a:schemeClr val="bg1"/>
              </a:solidFill>
            </a:rPr>
            <a:t>DATA</a:t>
          </a:r>
          <a:r>
            <a:rPr kumimoji="1" lang="ja-JP" altLang="en-US" sz="1600" b="1">
              <a:solidFill>
                <a:schemeClr val="bg1"/>
              </a:solidFill>
            </a:rPr>
            <a:t>は、乗船履歴確認書類で</a:t>
          </a:r>
          <a:endParaRPr kumimoji="1" lang="en-US" altLang="ja-JP" sz="1600" b="1">
            <a:solidFill>
              <a:schemeClr val="bg1"/>
            </a:solidFill>
          </a:endParaRPr>
        </a:p>
        <a:p>
          <a:pPr algn="ctr"/>
          <a:r>
            <a:rPr kumimoji="1" lang="ja-JP" altLang="en-US" sz="1600" b="1">
              <a:solidFill>
                <a:schemeClr val="bg1"/>
              </a:solidFill>
            </a:rPr>
            <a:t>確認しやすい順番で記載して下さい。</a:t>
          </a:r>
        </a:p>
      </xdr:txBody>
    </xdr:sp>
    <xdr:clientData/>
  </xdr:twoCellAnchor>
  <xdr:twoCellAnchor>
    <xdr:from>
      <xdr:col>2</xdr:col>
      <xdr:colOff>1115786</xdr:colOff>
      <xdr:row>0</xdr:row>
      <xdr:rowOff>0</xdr:rowOff>
    </xdr:from>
    <xdr:to>
      <xdr:col>5</xdr:col>
      <xdr:colOff>54429</xdr:colOff>
      <xdr:row>2</xdr:row>
      <xdr:rowOff>84666</xdr:rowOff>
    </xdr:to>
    <xdr:sp macro="" textlink="">
      <xdr:nvSpPr>
        <xdr:cNvPr id="5" name="テキスト ボックス 4">
          <a:hlinkClick xmlns:r="http://schemas.openxmlformats.org/officeDocument/2006/relationships" r:id="rId3"/>
          <a:extLst>
            <a:ext uri="{FF2B5EF4-FFF2-40B4-BE49-F238E27FC236}">
              <a16:creationId xmlns:a16="http://schemas.microsoft.com/office/drawing/2014/main" id="{E8D7FD6A-CE30-4D5D-A715-12CF130DA1E7}"/>
            </a:ext>
          </a:extLst>
        </xdr:cNvPr>
        <xdr:cNvSpPr txBox="1"/>
      </xdr:nvSpPr>
      <xdr:spPr>
        <a:xfrm>
          <a:off x="1741715" y="0"/>
          <a:ext cx="3292928" cy="92830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latin typeface="+mn-ea"/>
              <a:ea typeface="+mn-ea"/>
            </a:rPr>
            <a:t>作成中「①以外用の</a:t>
          </a:r>
          <a:r>
            <a:rPr kumimoji="1" lang="ja-JP" altLang="en-US" sz="1600" b="1" baseline="0">
              <a:latin typeface="+mn-ea"/>
              <a:ea typeface="+mn-ea"/>
            </a:rPr>
            <a:t> </a:t>
          </a:r>
          <a:r>
            <a:rPr kumimoji="1" lang="en-US" altLang="ja-JP" sz="2000" b="1">
              <a:latin typeface="+mn-ea"/>
              <a:ea typeface="+mn-ea"/>
            </a:rPr>
            <a:t>1</a:t>
          </a:r>
          <a:r>
            <a:rPr kumimoji="1" lang="ja-JP" altLang="en-US" sz="2000" b="1">
              <a:latin typeface="+mn-ea"/>
              <a:ea typeface="+mn-ea"/>
            </a:rPr>
            <a:t>頁目</a:t>
          </a:r>
          <a:r>
            <a:rPr kumimoji="1" lang="ja-JP" altLang="en-US" sz="1600" b="1">
              <a:latin typeface="+mn-ea"/>
              <a:ea typeface="+mn-ea"/>
            </a:rPr>
            <a:t>」</a:t>
          </a:r>
          <a:endParaRPr kumimoji="1" lang="en-US" altLang="ja-JP" sz="1600" b="1">
            <a:latin typeface="+mn-ea"/>
            <a:ea typeface="+mn-ea"/>
          </a:endParaRPr>
        </a:p>
        <a:p>
          <a:pPr algn="ctr"/>
          <a:r>
            <a:rPr kumimoji="1" lang="ja-JP" altLang="en-US" sz="1600" b="1">
              <a:latin typeface="+mn-ea"/>
              <a:ea typeface="+mn-ea"/>
            </a:rPr>
            <a:t>に戻るは、ここをクリック</a:t>
          </a:r>
        </a:p>
      </xdr:txBody>
    </xdr:sp>
    <xdr:clientData/>
  </xdr:twoCellAnchor>
  <xdr:twoCellAnchor>
    <xdr:from>
      <xdr:col>5</xdr:col>
      <xdr:colOff>301625</xdr:colOff>
      <xdr:row>0</xdr:row>
      <xdr:rowOff>0</xdr:rowOff>
    </xdr:from>
    <xdr:to>
      <xdr:col>7</xdr:col>
      <xdr:colOff>408215</xdr:colOff>
      <xdr:row>2</xdr:row>
      <xdr:rowOff>67733</xdr:rowOff>
    </xdr:to>
    <xdr:sp macro="" textlink="">
      <xdr:nvSpPr>
        <xdr:cNvPr id="6" name="テキスト ボックス 5">
          <a:hlinkClick xmlns:r="http://schemas.openxmlformats.org/officeDocument/2006/relationships" r:id="rId4"/>
          <a:extLst>
            <a:ext uri="{FF2B5EF4-FFF2-40B4-BE49-F238E27FC236}">
              <a16:creationId xmlns:a16="http://schemas.microsoft.com/office/drawing/2014/main" id="{50F4A5A0-3D18-BF9A-9821-72A2B2B59887}"/>
            </a:ext>
          </a:extLst>
        </xdr:cNvPr>
        <xdr:cNvSpPr txBox="1"/>
      </xdr:nvSpPr>
      <xdr:spPr>
        <a:xfrm>
          <a:off x="5281839" y="0"/>
          <a:ext cx="3263447" cy="911376"/>
        </a:xfrm>
        <a:prstGeom prst="rect">
          <a:avLst/>
        </a:prstGeom>
        <a:solidFill>
          <a:schemeClr val="accent3">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latin typeface="+mn-ea"/>
              <a:ea typeface="+mn-ea"/>
            </a:rPr>
            <a:t>作成中「①以外用の</a:t>
          </a:r>
          <a:r>
            <a:rPr kumimoji="1" lang="ja-JP" altLang="en-US" sz="1600" b="1" baseline="0">
              <a:latin typeface="+mn-ea"/>
              <a:ea typeface="+mn-ea"/>
            </a:rPr>
            <a:t> </a:t>
          </a:r>
          <a:r>
            <a:rPr kumimoji="1" lang="en-US" altLang="ja-JP" sz="2000" b="1">
              <a:latin typeface="+mn-ea"/>
              <a:ea typeface="+mn-ea"/>
            </a:rPr>
            <a:t>2</a:t>
          </a:r>
          <a:r>
            <a:rPr kumimoji="1" lang="ja-JP" altLang="en-US" sz="2000" b="1">
              <a:latin typeface="+mn-ea"/>
              <a:ea typeface="+mn-ea"/>
            </a:rPr>
            <a:t>頁目</a:t>
          </a:r>
          <a:r>
            <a:rPr kumimoji="1" lang="ja-JP" altLang="en-US" sz="1600" b="1">
              <a:latin typeface="+mn-ea"/>
              <a:ea typeface="+mn-ea"/>
            </a:rPr>
            <a:t>」</a:t>
          </a:r>
          <a:endParaRPr kumimoji="1" lang="en-US" altLang="ja-JP" sz="1600" b="1">
            <a:latin typeface="+mn-ea"/>
            <a:ea typeface="+mn-ea"/>
          </a:endParaRPr>
        </a:p>
        <a:p>
          <a:pPr algn="ctr"/>
          <a:r>
            <a:rPr kumimoji="1" lang="ja-JP" altLang="en-US" sz="1600" b="1">
              <a:latin typeface="+mn-ea"/>
              <a:ea typeface="+mn-ea"/>
            </a:rPr>
            <a:t>に戻るは、ここをクリック</a:t>
          </a:r>
        </a:p>
      </xdr:txBody>
    </xdr:sp>
    <xdr:clientData/>
  </xdr:twoCellAnchor>
  <xdr:twoCellAnchor>
    <xdr:from>
      <xdr:col>5</xdr:col>
      <xdr:colOff>504560</xdr:colOff>
      <xdr:row>5</xdr:row>
      <xdr:rowOff>152133</xdr:rowOff>
    </xdr:from>
    <xdr:to>
      <xdr:col>5</xdr:col>
      <xdr:colOff>504560</xdr:colOff>
      <xdr:row>6</xdr:row>
      <xdr:rowOff>325435</xdr:rowOff>
    </xdr:to>
    <xdr:cxnSp macro="">
      <xdr:nvCxnSpPr>
        <xdr:cNvPr id="4" name="直線矢印コネクタ 3">
          <a:extLst>
            <a:ext uri="{FF2B5EF4-FFF2-40B4-BE49-F238E27FC236}">
              <a16:creationId xmlns:a16="http://schemas.microsoft.com/office/drawing/2014/main" id="{81622BCA-D772-49A7-85D8-5F6121C598C3}"/>
            </a:ext>
          </a:extLst>
        </xdr:cNvPr>
        <xdr:cNvCxnSpPr/>
      </xdr:nvCxnSpPr>
      <xdr:spPr>
        <a:xfrm>
          <a:off x="5059627" y="2268800"/>
          <a:ext cx="0" cy="596635"/>
        </a:xfrm>
        <a:prstGeom prst="straightConnector1">
          <a:avLst/>
        </a:prstGeom>
        <a:ln w="5715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1059657</xdr:colOff>
      <xdr:row>3</xdr:row>
      <xdr:rowOff>281214</xdr:rowOff>
    </xdr:from>
    <xdr:to>
      <xdr:col>7</xdr:col>
      <xdr:colOff>449036</xdr:colOff>
      <xdr:row>5</xdr:row>
      <xdr:rowOff>211667</xdr:rowOff>
    </xdr:to>
    <xdr:sp macro="" textlink="">
      <xdr:nvSpPr>
        <xdr:cNvPr id="13" name="テキスト ボックス 12">
          <a:extLst>
            <a:ext uri="{FF2B5EF4-FFF2-40B4-BE49-F238E27FC236}">
              <a16:creationId xmlns:a16="http://schemas.microsoft.com/office/drawing/2014/main" id="{B45CFDC3-2B9F-4D8D-8168-FE5BE2CA8C2D}"/>
            </a:ext>
          </a:extLst>
        </xdr:cNvPr>
        <xdr:cNvSpPr txBox="1"/>
      </xdr:nvSpPr>
      <xdr:spPr>
        <a:xfrm>
          <a:off x="4461443" y="1546678"/>
          <a:ext cx="4124664" cy="77409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rPr>
            <a:t>総トン数は、国内総トン数（無い場合は、</a:t>
          </a:r>
          <a:endParaRPr kumimoji="1" lang="en-US" altLang="ja-JP" sz="1600" b="1">
            <a:solidFill>
              <a:schemeClr val="bg1"/>
            </a:solidFill>
          </a:endParaRPr>
        </a:p>
        <a:p>
          <a:pPr algn="ctr"/>
          <a:r>
            <a:rPr kumimoji="1" lang="ja-JP" altLang="en-US" sz="1600" b="1">
              <a:solidFill>
                <a:schemeClr val="bg1"/>
              </a:solidFill>
            </a:rPr>
            <a:t>国際総トン数）を記載して下さい。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369660</xdr:colOff>
      <xdr:row>37</xdr:row>
      <xdr:rowOff>408214</xdr:rowOff>
    </xdr:from>
    <xdr:to>
      <xdr:col>9</xdr:col>
      <xdr:colOff>530678</xdr:colOff>
      <xdr:row>39</xdr:row>
      <xdr:rowOff>275544</xdr:rowOff>
    </xdr:to>
    <xdr:sp macro="" textlink="">
      <xdr:nvSpPr>
        <xdr:cNvPr id="2" name="テキスト ボックス 1">
          <a:extLst>
            <a:ext uri="{FF2B5EF4-FFF2-40B4-BE49-F238E27FC236}">
              <a16:creationId xmlns:a16="http://schemas.microsoft.com/office/drawing/2014/main" id="{A9BDD526-703B-4767-8BAC-25CE9F1BFB38}"/>
            </a:ext>
          </a:extLst>
        </xdr:cNvPr>
        <xdr:cNvSpPr txBox="1"/>
      </xdr:nvSpPr>
      <xdr:spPr>
        <a:xfrm>
          <a:off x="998310" y="15914914"/>
          <a:ext cx="11924393" cy="705530"/>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rgbClr val="FF0000"/>
              </a:solidFill>
            </a:rPr>
            <a:t>（注意）　履歴が</a:t>
          </a:r>
          <a:r>
            <a:rPr kumimoji="1" lang="en-US" altLang="ja-JP" sz="1800" b="1">
              <a:solidFill>
                <a:srgbClr val="FF0000"/>
              </a:solidFill>
            </a:rPr>
            <a:t>31</a:t>
          </a:r>
          <a:r>
            <a:rPr kumimoji="1" lang="ja-JP" altLang="en-US" sz="1800" b="1">
              <a:solidFill>
                <a:srgbClr val="FF0000"/>
              </a:solidFill>
            </a:rPr>
            <a:t>件以上の場合は、隣の</a:t>
          </a:r>
          <a:r>
            <a:rPr kumimoji="1" lang="en-US" altLang="ja-JP" sz="1800" b="1">
              <a:solidFill>
                <a:srgbClr val="FF0000"/>
              </a:solidFill>
            </a:rPr>
            <a:t>2</a:t>
          </a:r>
          <a:r>
            <a:rPr kumimoji="1" lang="ja-JP" altLang="en-US" sz="1800" b="1">
              <a:solidFill>
                <a:srgbClr val="FF0000"/>
              </a:solidFill>
            </a:rPr>
            <a:t>頁目のシート</a:t>
          </a:r>
          <a:r>
            <a:rPr kumimoji="1" lang="ja-JP" altLang="en-US" sz="1800" b="1" baseline="0">
              <a:solidFill>
                <a:srgbClr val="FF0000"/>
              </a:solidFill>
            </a:rPr>
            <a:t> </a:t>
          </a:r>
          <a:r>
            <a:rPr kumimoji="1" lang="ja-JP" altLang="en-US" sz="1800" b="1">
              <a:solidFill>
                <a:srgbClr val="FF0000"/>
              </a:solidFill>
            </a:rPr>
            <a:t>又は、この</a:t>
          </a:r>
          <a:r>
            <a:rPr kumimoji="1" lang="en-US" altLang="ja-JP" sz="1800" b="1">
              <a:solidFill>
                <a:srgbClr val="FF0000"/>
              </a:solidFill>
            </a:rPr>
            <a:t>1</a:t>
          </a:r>
          <a:r>
            <a:rPr kumimoji="1" lang="ja-JP" altLang="en-US" sz="1800" b="1">
              <a:solidFill>
                <a:srgbClr val="FF0000"/>
              </a:solidFill>
            </a:rPr>
            <a:t>頁目をコピーの上ご使用下さい。</a:t>
          </a:r>
          <a:endParaRPr kumimoji="1" lang="en-US" altLang="ja-JP" sz="1800" b="1">
            <a:solidFill>
              <a:srgbClr val="FF0000"/>
            </a:solidFill>
          </a:endParaRPr>
        </a:p>
      </xdr:txBody>
    </xdr:sp>
    <xdr:clientData/>
  </xdr:twoCellAnchor>
  <xdr:twoCellAnchor>
    <xdr:from>
      <xdr:col>9</xdr:col>
      <xdr:colOff>865751</xdr:colOff>
      <xdr:row>3</xdr:row>
      <xdr:rowOff>136072</xdr:rowOff>
    </xdr:from>
    <xdr:to>
      <xdr:col>15</xdr:col>
      <xdr:colOff>340179</xdr:colOff>
      <xdr:row>5</xdr:row>
      <xdr:rowOff>229506</xdr:rowOff>
    </xdr:to>
    <xdr:sp macro="" textlink="">
      <xdr:nvSpPr>
        <xdr:cNvPr id="3" name="テキスト ボックス 2">
          <a:extLst>
            <a:ext uri="{FF2B5EF4-FFF2-40B4-BE49-F238E27FC236}">
              <a16:creationId xmlns:a16="http://schemas.microsoft.com/office/drawing/2014/main" id="{BCCE5AF7-86AC-4D08-A788-B2D3FE918860}"/>
            </a:ext>
          </a:extLst>
        </xdr:cNvPr>
        <xdr:cNvSpPr txBox="1"/>
      </xdr:nvSpPr>
      <xdr:spPr>
        <a:xfrm>
          <a:off x="13257776" y="1393372"/>
          <a:ext cx="3874978" cy="931634"/>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一般商船等　用</a:t>
          </a:r>
          <a:endParaRPr kumimoji="1" lang="en-US" altLang="ja-JP" sz="3600">
            <a:solidFill>
              <a:srgbClr val="FF0000"/>
            </a:solidFill>
          </a:endParaRPr>
        </a:p>
      </xdr:txBody>
    </xdr:sp>
    <xdr:clientData/>
  </xdr:twoCellAnchor>
  <xdr:twoCellAnchor>
    <xdr:from>
      <xdr:col>7</xdr:col>
      <xdr:colOff>2035969</xdr:colOff>
      <xdr:row>0</xdr:row>
      <xdr:rowOff>0</xdr:rowOff>
    </xdr:from>
    <xdr:to>
      <xdr:col>9</xdr:col>
      <xdr:colOff>1226344</xdr:colOff>
      <xdr:row>2</xdr:row>
      <xdr:rowOff>95249</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1DE87053-6849-47A4-BA45-06C160377C39}"/>
            </a:ext>
          </a:extLst>
        </xdr:cNvPr>
        <xdr:cNvSpPr txBox="1"/>
      </xdr:nvSpPr>
      <xdr:spPr>
        <a:xfrm>
          <a:off x="10141744" y="0"/>
          <a:ext cx="3476625" cy="933449"/>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t>記入例（①以外用）の参照は、</a:t>
          </a:r>
          <a:endParaRPr kumimoji="1" lang="en-US" altLang="ja-JP" sz="1600" b="1"/>
        </a:p>
        <a:p>
          <a:pPr algn="ctr"/>
          <a:r>
            <a:rPr kumimoji="1" lang="ja-JP" altLang="en-US" sz="1600" b="1"/>
            <a:t>ここをクリック</a:t>
          </a:r>
        </a:p>
      </xdr:txBody>
    </xdr:sp>
    <xdr:clientData/>
  </xdr:twoCellAnchor>
  <xdr:twoCellAnchor>
    <xdr:from>
      <xdr:col>6</xdr:col>
      <xdr:colOff>0</xdr:colOff>
      <xdr:row>2</xdr:row>
      <xdr:rowOff>258537</xdr:rowOff>
    </xdr:from>
    <xdr:to>
      <xdr:col>9</xdr:col>
      <xdr:colOff>734775</xdr:colOff>
      <xdr:row>3</xdr:row>
      <xdr:rowOff>418423</xdr:rowOff>
    </xdr:to>
    <xdr:sp macro="" textlink="">
      <xdr:nvSpPr>
        <xdr:cNvPr id="5" name="テキスト ボックス 4">
          <a:extLst>
            <a:ext uri="{FF2B5EF4-FFF2-40B4-BE49-F238E27FC236}">
              <a16:creationId xmlns:a16="http://schemas.microsoft.com/office/drawing/2014/main" id="{785DDF11-B36C-4BCD-A596-D68448C2CC9E}"/>
            </a:ext>
          </a:extLst>
        </xdr:cNvPr>
        <xdr:cNvSpPr txBox="1"/>
      </xdr:nvSpPr>
      <xdr:spPr>
        <a:xfrm>
          <a:off x="6534150" y="1096737"/>
          <a:ext cx="6592650" cy="578986"/>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ja-JP" altLang="ja-JP" sz="1800" b="1">
              <a:solidFill>
                <a:srgbClr val="FF0000"/>
              </a:solidFill>
              <a:effectLst/>
              <a:latin typeface="+mn-lt"/>
              <a:ea typeface="+mn-ea"/>
              <a:cs typeface="+mn-cs"/>
            </a:rPr>
            <a:t>（注意）　</a:t>
          </a:r>
          <a:r>
            <a:rPr kumimoji="1" lang="ja-JP" altLang="en-US" sz="1800" b="1">
              <a:solidFill>
                <a:srgbClr val="FF0000"/>
              </a:solidFill>
            </a:rPr>
            <a:t>最初に級を入力して下さい。　職位が選択できます。</a:t>
          </a:r>
          <a:endParaRPr kumimoji="1" lang="en-US" altLang="ja-JP" sz="1800" b="1">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828988</xdr:colOff>
      <xdr:row>3</xdr:row>
      <xdr:rowOff>136072</xdr:rowOff>
    </xdr:from>
    <xdr:to>
      <xdr:col>15</xdr:col>
      <xdr:colOff>325524</xdr:colOff>
      <xdr:row>5</xdr:row>
      <xdr:rowOff>267058</xdr:rowOff>
    </xdr:to>
    <xdr:sp macro="" textlink="">
      <xdr:nvSpPr>
        <xdr:cNvPr id="2" name="テキスト ボックス 1">
          <a:extLst>
            <a:ext uri="{FF2B5EF4-FFF2-40B4-BE49-F238E27FC236}">
              <a16:creationId xmlns:a16="http://schemas.microsoft.com/office/drawing/2014/main" id="{48A103EC-F7C3-40FC-A329-B4E364D562D8}"/>
            </a:ext>
          </a:extLst>
        </xdr:cNvPr>
        <xdr:cNvSpPr txBox="1"/>
      </xdr:nvSpPr>
      <xdr:spPr>
        <a:xfrm>
          <a:off x="12195488" y="1393372"/>
          <a:ext cx="3535136" cy="969186"/>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一般商船等　用</a:t>
          </a:r>
          <a:endParaRPr kumimoji="1" lang="en-US" altLang="ja-JP" sz="3600">
            <a:solidFill>
              <a:srgbClr val="FF0000"/>
            </a:solidFill>
          </a:endParaRPr>
        </a:p>
      </xdr:txBody>
    </xdr:sp>
    <xdr:clientData/>
  </xdr:twoCellAnchor>
  <xdr:twoCellAnchor>
    <xdr:from>
      <xdr:col>7</xdr:col>
      <xdr:colOff>1930400</xdr:colOff>
      <xdr:row>0</xdr:row>
      <xdr:rowOff>0</xdr:rowOff>
    </xdr:from>
    <xdr:to>
      <xdr:col>9</xdr:col>
      <xdr:colOff>1263651</xdr:colOff>
      <xdr:row>2</xdr:row>
      <xdr:rowOff>25400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1CC906A1-9A9D-4CC7-B362-2820B3AA3BB9}"/>
            </a:ext>
          </a:extLst>
        </xdr:cNvPr>
        <xdr:cNvSpPr txBox="1"/>
      </xdr:nvSpPr>
      <xdr:spPr>
        <a:xfrm>
          <a:off x="9366250" y="0"/>
          <a:ext cx="3263901" cy="86360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t>記入例（①以外用）の参照は、</a:t>
          </a:r>
          <a:endParaRPr kumimoji="1" lang="en-US" altLang="ja-JP" sz="1600" b="1"/>
        </a:p>
        <a:p>
          <a:pPr algn="ctr"/>
          <a:r>
            <a:rPr kumimoji="1" lang="ja-JP" altLang="en-US" sz="1600" b="1"/>
            <a:t>ここをクリック</a:t>
          </a:r>
        </a:p>
      </xdr:txBody>
    </xdr:sp>
    <xdr:clientData/>
  </xdr:twoCellAnchor>
  <xdr:twoCellAnchor>
    <xdr:from>
      <xdr:col>6</xdr:col>
      <xdr:colOff>0</xdr:colOff>
      <xdr:row>2</xdr:row>
      <xdr:rowOff>261940</xdr:rowOff>
    </xdr:from>
    <xdr:to>
      <xdr:col>9</xdr:col>
      <xdr:colOff>734775</xdr:colOff>
      <xdr:row>4</xdr:row>
      <xdr:rowOff>5107</xdr:rowOff>
    </xdr:to>
    <xdr:sp macro="" textlink="">
      <xdr:nvSpPr>
        <xdr:cNvPr id="4" name="テキスト ボックス 3">
          <a:extLst>
            <a:ext uri="{FF2B5EF4-FFF2-40B4-BE49-F238E27FC236}">
              <a16:creationId xmlns:a16="http://schemas.microsoft.com/office/drawing/2014/main" id="{2470B8A1-C500-497D-8317-6610516F49AD}"/>
            </a:ext>
          </a:extLst>
        </xdr:cNvPr>
        <xdr:cNvSpPr txBox="1"/>
      </xdr:nvSpPr>
      <xdr:spPr>
        <a:xfrm>
          <a:off x="5994400" y="1100140"/>
          <a:ext cx="6106875" cy="581367"/>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ja-JP" altLang="ja-JP" sz="1800" b="1">
              <a:solidFill>
                <a:srgbClr val="FF0000"/>
              </a:solidFill>
              <a:effectLst/>
              <a:latin typeface="+mn-lt"/>
              <a:ea typeface="+mn-ea"/>
              <a:cs typeface="+mn-cs"/>
            </a:rPr>
            <a:t>（注意）　</a:t>
          </a:r>
          <a:r>
            <a:rPr kumimoji="1" lang="ja-JP" altLang="en-US" sz="1800" b="1">
              <a:solidFill>
                <a:srgbClr val="FF0000"/>
              </a:solidFill>
            </a:rPr>
            <a:t>最初に級を入力して下さい。　職位が選択できます。</a:t>
          </a:r>
          <a:endParaRPr kumimoji="1" lang="en-US" altLang="ja-JP" sz="1800" b="1">
            <a:solidFill>
              <a:srgbClr val="FF00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023EC-0A4D-48C2-95B0-BD32363B87CF}">
  <sheetPr>
    <tabColor rgb="FFFFFF00"/>
    <pageSetUpPr fitToPage="1"/>
  </sheetPr>
  <dimension ref="A1:AO251"/>
  <sheetViews>
    <sheetView showGridLines="0" tabSelected="1" zoomScale="50" zoomScaleNormal="50" workbookViewId="0"/>
  </sheetViews>
  <sheetFormatPr defaultColWidth="9" defaultRowHeight="18.75" x14ac:dyDescent="0.15"/>
  <cols>
    <col min="1" max="1" width="6.625" style="25" customWidth="1"/>
    <col min="2" max="2" width="1.625" style="26" customWidth="1"/>
    <col min="3" max="3" width="15.625" style="26" customWidth="1"/>
    <col min="4" max="7" width="20.625" style="26" customWidth="1"/>
    <col min="8" max="8" width="30.625" style="11" customWidth="1"/>
    <col min="9" max="10" width="25.625" style="26" customWidth="1"/>
    <col min="11" max="11" width="7.625" style="27" customWidth="1"/>
    <col min="12" max="12" width="4.625" style="25" customWidth="1"/>
    <col min="13" max="13" width="7.625" style="27" customWidth="1"/>
    <col min="14" max="14" width="4.625" style="25" customWidth="1"/>
    <col min="15" max="15" width="7.625" style="27" customWidth="1"/>
    <col min="16" max="16" width="4.625" style="25" customWidth="1"/>
    <col min="17" max="17" width="1.625" style="157" customWidth="1"/>
    <col min="18" max="18" width="6.625" style="25" customWidth="1"/>
    <col min="19" max="19" width="30.625" style="26" hidden="1" customWidth="1"/>
    <col min="20" max="20" width="35.625" style="121" hidden="1" customWidth="1"/>
    <col min="21" max="21" width="7.625" style="121" hidden="1" customWidth="1"/>
    <col min="22" max="22" width="10" style="11" hidden="1" customWidth="1"/>
    <col min="23" max="23" width="7.625" style="121" hidden="1" customWidth="1"/>
    <col min="24" max="24" width="10" style="11" hidden="1" customWidth="1"/>
    <col min="25" max="25" width="7.625" style="121" hidden="1" customWidth="1"/>
    <col min="26" max="26" width="10" style="11" hidden="1" customWidth="1"/>
    <col min="27" max="27" width="7.625" style="121" hidden="1" customWidth="1"/>
    <col min="28" max="28" width="10" style="11" hidden="1" customWidth="1"/>
    <col min="29" max="29" width="7.625" style="121" hidden="1" customWidth="1"/>
    <col min="30" max="30" width="10" style="11" hidden="1" customWidth="1"/>
    <col min="31" max="31" width="7.625" style="121" hidden="1" customWidth="1"/>
    <col min="32" max="32" width="10" style="11" hidden="1" customWidth="1"/>
    <col min="33" max="34" width="10" style="121" hidden="1" customWidth="1"/>
    <col min="35" max="35" width="5.375" style="121" hidden="1" customWidth="1"/>
    <col min="36" max="38" width="10" style="11" hidden="1" customWidth="1"/>
    <col min="39" max="39" width="3.125" style="26" hidden="1" customWidth="1"/>
    <col min="40" max="40" width="2.625" style="26" customWidth="1"/>
    <col min="41" max="49" width="10.625" style="26" customWidth="1"/>
    <col min="50" max="16384" width="9" style="26"/>
  </cols>
  <sheetData>
    <row r="1" spans="1:41" ht="33" customHeight="1" thickBot="1" x14ac:dyDescent="0.2">
      <c r="C1" s="26" t="s">
        <v>170</v>
      </c>
      <c r="L1" s="358" t="s">
        <v>168</v>
      </c>
      <c r="M1" s="358"/>
      <c r="N1" s="358"/>
      <c r="O1" s="358"/>
      <c r="P1" s="358"/>
    </row>
    <row r="2" spans="1:41" ht="33" customHeight="1" thickTop="1" thickBot="1" x14ac:dyDescent="0.2">
      <c r="K2" s="27" t="s">
        <v>73</v>
      </c>
      <c r="L2" s="360">
        <v>45062</v>
      </c>
      <c r="M2" s="361"/>
      <c r="N2" s="361"/>
      <c r="O2" s="361"/>
      <c r="P2" s="362"/>
      <c r="Q2" s="158"/>
      <c r="T2" s="11"/>
    </row>
    <row r="3" spans="1:41" ht="33" customHeight="1" thickTop="1" x14ac:dyDescent="0.15">
      <c r="C3" s="69" t="s">
        <v>122</v>
      </c>
      <c r="H3" s="25"/>
      <c r="K3" s="26"/>
      <c r="M3" s="26"/>
      <c r="O3" s="26"/>
      <c r="Q3" s="159"/>
      <c r="U3" s="121" cm="1">
        <f t="array" ref="U3">IF(AND(ISBLANK($I$9:$I$38),ISBLANK($J$9:$J$38)),"",SUMIF($H$9:$H$38,T3,K$9:K$38)+INT((SUMIF($H$9:$H$38,T3,M$9:M$38)+INT(SUMIF($H$9:$H$38,T3,O$9:O$38)/30))/12))</f>
        <v>0</v>
      </c>
    </row>
    <row r="4" spans="1:41" ht="33" customHeight="1" thickBot="1" x14ac:dyDescent="0.2">
      <c r="C4" s="25"/>
      <c r="D4" s="25"/>
      <c r="E4" s="25"/>
      <c r="F4" s="25"/>
      <c r="G4" s="25"/>
      <c r="I4" s="25"/>
      <c r="J4" s="25"/>
      <c r="K4" s="25"/>
      <c r="M4" s="25"/>
      <c r="O4" s="25"/>
      <c r="Q4" s="160"/>
    </row>
    <row r="5" spans="1:41" ht="33" customHeight="1" thickTop="1" thickBot="1" x14ac:dyDescent="0.2">
      <c r="C5" s="74" t="s">
        <v>0</v>
      </c>
      <c r="D5" s="363" t="s">
        <v>66</v>
      </c>
      <c r="E5" s="363" t="s">
        <v>66</v>
      </c>
      <c r="F5" s="363" t="s">
        <v>66</v>
      </c>
      <c r="G5" s="364" t="s">
        <v>1</v>
      </c>
      <c r="H5" s="365"/>
      <c r="I5" s="368" t="s">
        <v>16</v>
      </c>
      <c r="J5" s="11"/>
      <c r="K5" s="11"/>
      <c r="L5" s="11"/>
      <c r="M5" s="11"/>
      <c r="N5" s="11"/>
      <c r="O5" s="11"/>
      <c r="P5" s="11"/>
      <c r="Q5" s="31"/>
      <c r="S5" s="373" t="s">
        <v>2</v>
      </c>
      <c r="T5" s="373"/>
      <c r="U5" s="373"/>
      <c r="V5" s="373"/>
      <c r="W5" s="373"/>
      <c r="X5" s="373"/>
      <c r="Y5" s="373"/>
      <c r="Z5" s="373"/>
      <c r="AA5" s="373"/>
      <c r="AB5" s="373"/>
      <c r="AC5" s="373"/>
      <c r="AD5" s="373"/>
      <c r="AE5" s="373"/>
      <c r="AF5" s="373"/>
      <c r="AG5" s="373"/>
      <c r="AH5" s="373"/>
      <c r="AI5" s="373"/>
      <c r="AJ5" s="373"/>
      <c r="AK5" s="373"/>
      <c r="AL5" s="373"/>
      <c r="AM5" s="373"/>
      <c r="AN5" s="25"/>
    </row>
    <row r="6" spans="1:41" ht="33" customHeight="1" thickTop="1" thickBot="1" x14ac:dyDescent="0.2">
      <c r="C6" s="74" t="s">
        <v>3</v>
      </c>
      <c r="D6" s="370" t="s">
        <v>67</v>
      </c>
      <c r="E6" s="370" t="s">
        <v>67</v>
      </c>
      <c r="F6" s="370" t="s">
        <v>67</v>
      </c>
      <c r="G6" s="366"/>
      <c r="H6" s="367"/>
      <c r="I6" s="369"/>
      <c r="J6" s="11"/>
      <c r="K6" s="11"/>
      <c r="L6" s="11"/>
      <c r="M6" s="11"/>
      <c r="N6" s="11"/>
      <c r="O6" s="11"/>
      <c r="P6" s="11"/>
      <c r="Q6" s="31"/>
      <c r="Y6" s="11" t="s">
        <v>75</v>
      </c>
      <c r="Z6" s="11" t="s">
        <v>76</v>
      </c>
      <c r="AA6" s="11"/>
      <c r="AC6" s="11" t="s">
        <v>77</v>
      </c>
      <c r="AD6" s="11" t="s">
        <v>78</v>
      </c>
      <c r="AE6" s="11"/>
      <c r="AG6" s="11" t="s">
        <v>82</v>
      </c>
      <c r="AH6" s="11" t="s">
        <v>81</v>
      </c>
      <c r="AI6" s="11"/>
      <c r="AL6" s="11" t="s">
        <v>80</v>
      </c>
      <c r="AO6" s="32"/>
    </row>
    <row r="7" spans="1:41" ht="33" customHeight="1" thickTop="1" thickBot="1" x14ac:dyDescent="0.2">
      <c r="C7" s="359" t="s">
        <v>60</v>
      </c>
      <c r="D7" s="359"/>
      <c r="E7" s="359" t="s">
        <v>59</v>
      </c>
      <c r="F7" s="359" t="s">
        <v>58</v>
      </c>
      <c r="G7" s="359" t="s">
        <v>61</v>
      </c>
      <c r="H7" s="359" t="s">
        <v>62</v>
      </c>
      <c r="I7" s="359" t="s">
        <v>4</v>
      </c>
      <c r="J7" s="359"/>
      <c r="K7" s="359"/>
      <c r="L7" s="359"/>
      <c r="M7" s="359"/>
      <c r="N7" s="359"/>
      <c r="O7" s="359"/>
      <c r="P7" s="359"/>
      <c r="Q7" s="86"/>
      <c r="T7" s="161" t="s">
        <v>53</v>
      </c>
      <c r="U7" s="162"/>
      <c r="V7" s="118"/>
      <c r="W7" s="162"/>
      <c r="X7" s="118" t="s">
        <v>54</v>
      </c>
      <c r="Y7" s="162"/>
      <c r="Z7" s="118"/>
      <c r="AA7" s="162"/>
      <c r="AB7" s="118" t="s">
        <v>55</v>
      </c>
      <c r="AC7" s="162"/>
      <c r="AD7" s="118"/>
      <c r="AE7" s="162"/>
      <c r="AF7" s="118" t="s">
        <v>57</v>
      </c>
      <c r="AG7" s="162"/>
      <c r="AH7" s="162"/>
      <c r="AI7" s="162"/>
      <c r="AJ7" s="162" t="s">
        <v>56</v>
      </c>
      <c r="AK7" s="162"/>
      <c r="AL7" s="163"/>
    </row>
    <row r="8" spans="1:41" ht="33" customHeight="1" thickTop="1" thickBot="1" x14ac:dyDescent="0.2">
      <c r="A8" s="25" t="s">
        <v>15</v>
      </c>
      <c r="C8" s="359"/>
      <c r="D8" s="359"/>
      <c r="E8" s="359"/>
      <c r="F8" s="359"/>
      <c r="G8" s="359"/>
      <c r="H8" s="359"/>
      <c r="I8" s="74" t="s">
        <v>70</v>
      </c>
      <c r="J8" s="74" t="s">
        <v>71</v>
      </c>
      <c r="K8" s="359" t="s">
        <v>5</v>
      </c>
      <c r="L8" s="359"/>
      <c r="M8" s="359"/>
      <c r="N8" s="359"/>
      <c r="O8" s="359"/>
      <c r="P8" s="359"/>
      <c r="Q8" s="86"/>
      <c r="R8" s="25" t="s">
        <v>15</v>
      </c>
      <c r="T8" s="83" t="s">
        <v>6</v>
      </c>
      <c r="U8" s="84" t="s">
        <v>7</v>
      </c>
      <c r="V8" s="84" t="s">
        <v>48</v>
      </c>
      <c r="W8" s="99"/>
      <c r="X8" s="164" t="s">
        <v>6</v>
      </c>
      <c r="Y8" s="164" t="s">
        <v>7</v>
      </c>
      <c r="Z8" s="164" t="s">
        <v>48</v>
      </c>
      <c r="AA8" s="99"/>
      <c r="AB8" s="84" t="s">
        <v>6</v>
      </c>
      <c r="AC8" s="84" t="s">
        <v>51</v>
      </c>
      <c r="AD8" s="84" t="s">
        <v>48</v>
      </c>
      <c r="AE8" s="99"/>
      <c r="AF8" s="84" t="s">
        <v>6</v>
      </c>
      <c r="AG8" s="84" t="s">
        <v>51</v>
      </c>
      <c r="AH8" s="84" t="s">
        <v>48</v>
      </c>
      <c r="AI8" s="99"/>
      <c r="AJ8" s="165" t="s">
        <v>49</v>
      </c>
      <c r="AK8" s="166" t="s">
        <v>52</v>
      </c>
      <c r="AL8" s="167" t="s">
        <v>50</v>
      </c>
    </row>
    <row r="9" spans="1:41" ht="33" customHeight="1" thickTop="1" x14ac:dyDescent="0.15">
      <c r="A9" s="25">
        <v>1</v>
      </c>
      <c r="C9" s="374" t="s">
        <v>154</v>
      </c>
      <c r="D9" s="375"/>
      <c r="E9" s="50" t="s">
        <v>18</v>
      </c>
      <c r="F9" s="209">
        <v>3500</v>
      </c>
      <c r="G9" s="50" t="s">
        <v>12</v>
      </c>
      <c r="H9" s="50" t="s">
        <v>17</v>
      </c>
      <c r="I9" s="94">
        <v>42696</v>
      </c>
      <c r="J9" s="94">
        <v>42931</v>
      </c>
      <c r="K9" s="4" t="str">
        <f>IF(AJ9=0,"",AJ9)</f>
        <v/>
      </c>
      <c r="L9" s="9" t="s">
        <v>8</v>
      </c>
      <c r="M9" s="9">
        <f>IF(AK9=0,"",AK9)</f>
        <v>7</v>
      </c>
      <c r="N9" s="9" t="s">
        <v>9</v>
      </c>
      <c r="O9" s="9">
        <f>AL9</f>
        <v>24</v>
      </c>
      <c r="P9" s="19" t="s">
        <v>10</v>
      </c>
      <c r="Q9" s="31"/>
      <c r="R9" s="25">
        <v>1</v>
      </c>
      <c r="T9" s="50">
        <f>IF(ISBLANK(I9),"",YEAR(I9))</f>
        <v>2016</v>
      </c>
      <c r="U9" s="50">
        <f>IF(ISBLANK(I9),"",MONTH(I9))</f>
        <v>11</v>
      </c>
      <c r="V9" s="50">
        <f>IF(ISBLANK(I9),"",DAY(I9))</f>
        <v>22</v>
      </c>
      <c r="W9" s="11"/>
      <c r="X9" s="169">
        <f>IF(ISBLANK(I9),"",YEAR(I9-1))</f>
        <v>2016</v>
      </c>
      <c r="Y9" s="169">
        <f>IF(ISBLANK(I9),"",MONTH(I9-1))</f>
        <v>11</v>
      </c>
      <c r="Z9" s="169">
        <f>IF(ISBLANK(I9),"",DAY(I9-1))</f>
        <v>21</v>
      </c>
      <c r="AA9" s="11"/>
      <c r="AB9" s="50">
        <f>IF(ISBLANK(J9),"",YEAR(J9))</f>
        <v>2017</v>
      </c>
      <c r="AC9" s="50">
        <f>IF(ISBLANK(J9),"",MONTH(J9))</f>
        <v>7</v>
      </c>
      <c r="AD9" s="50">
        <f>IF(ISBLANK(J9),"",DAY(J9))</f>
        <v>15</v>
      </c>
      <c r="AE9" s="11"/>
      <c r="AF9" s="50">
        <f>IF(ISBLANK(J9),"",IF(AC9=1,AB9-1,AB9))</f>
        <v>2017</v>
      </c>
      <c r="AG9" s="50">
        <f>IF(ISBLANK(J9),"",IF(AC9=1,12,AC9-1))</f>
        <v>6</v>
      </c>
      <c r="AH9" s="50">
        <f>IF(ISBLANK(J9),"",IF(OR(AG9=1,AG9=3,AG9=5,AG9=7,AG9=8,AG9=10,AG9=12),31,IF(OR(AG9=4,AG9=6,AG9=9,AG9=11),30,IF(AND(MOD(AF9,4)=0,AG9=2),29,IF(AG9=2,28,"")))))</f>
        <v>30</v>
      </c>
      <c r="AI9" s="11"/>
      <c r="AJ9" s="170">
        <f>IF(ISBLANK(I9),"",IF(AND(NOT(MOD(T9,4)=0),U9=3,V9=1,AC9=2,AD9=28),-1,0)+IF(AND(U9=1,V9=1),IF(AND(T9=AB9,AC9=12,AD9=31),1,AB9-T9+IF(AND(U9=1,V9=1,AC9=12,AD9=31),1,0)),DATEDIF(I9-1,J9,"Y")))</f>
        <v>0</v>
      </c>
      <c r="AK9" s="171">
        <f>IF(ISBLANK(I9),"",IF(AND(V9=1,AL9=30,OR(U9=3,U9=5,U9=7,U9=10,U9=12)),-1)+IF(IF(AND(AD9&gt;=Z9,AC9&gt;=Y9),IF(AND(V9=1,AD9=30,OR(AC9=1,AC9=3,AC9=5,AC9=7,AC9=8,AC9=10,AC9=12)),AC9-Y9-1,AC9-Y9),IF(AND(AD9&gt;=Z9,AC9&lt;Y9),AC9+12-Y9,IF(AND(AD9&lt;Z9,AC9&gt;=Y9),AG9-Y9+IF(AG9&lt;Y9,12,0)+IF(AL9=0,1,0),IF(AND(AD9&lt;Z9,AC9&lt;Y9),AG9+12-Y9+IF(AL9=0,1,0),""))))=12,0,IF(AND(AD9&gt;=Z9,AC9&gt;=Y9),AC9-Y9,IF(AND(AD9&gt;=Z9,AC9&lt;Y9),AC9+12-Y9,IF(AND(AD9&lt;Z9,AC9&gt;=Y9),AG9-Y9+IF(AG9&lt;Y9,12,0)+IF(AL9=0,1,0),IF(AND(AD9&lt;Z9,AC9&lt;Y9),IF(AG9&gt;=Y9,AG9-Y9,AG9+12-Y9)+IF(AL9=0,1,0),""))))))</f>
        <v>7</v>
      </c>
      <c r="AL9" s="172">
        <f>IF(ISBLANK(I9),"",IF(AND(V9=1,OR(AC9=1,AC9=3,AC9=5,AC9=7,AC9=8,AC9=10,AC9=12),AD9=31),0,IF(AND(V9=1,OR(AC9=4,AC9=6,AC9=9,AC9=11),AD9=30),0,IF(OR(AND(NOT(MOD(AB9,4)=0),V9=1,AC9=2,AD9=28),AND(MOD(AB9,4)=0,V9=1,AC9=2,AD9=29)),0,IF(V9=1,AD9,IF(AND(AD9=1,Z9&gt;=AH9),1,IF(AD9&gt;=Z9,AD9-Z9,AH9-Z9+AD9)))))))</f>
        <v>24</v>
      </c>
    </row>
    <row r="10" spans="1:41" ht="33" customHeight="1" x14ac:dyDescent="0.15">
      <c r="A10" s="25">
        <v>2</v>
      </c>
      <c r="C10" s="376" t="s">
        <v>63</v>
      </c>
      <c r="D10" s="377" t="s">
        <v>63</v>
      </c>
      <c r="E10" s="51" t="s">
        <v>18</v>
      </c>
      <c r="F10" s="210">
        <v>5000</v>
      </c>
      <c r="G10" s="51" t="s">
        <v>12</v>
      </c>
      <c r="H10" s="51" t="s">
        <v>17</v>
      </c>
      <c r="I10" s="109">
        <v>43070</v>
      </c>
      <c r="J10" s="109">
        <v>43281</v>
      </c>
      <c r="K10" s="2" t="str">
        <f t="shared" ref="K10:K27" si="0">IF(AJ10=0,"",AJ10)</f>
        <v/>
      </c>
      <c r="L10" s="7" t="s">
        <v>19</v>
      </c>
      <c r="M10" s="7">
        <f t="shared" ref="M10:M27" si="1">IF(AK10=0,"",AK10)</f>
        <v>7</v>
      </c>
      <c r="N10" s="7" t="s">
        <v>20</v>
      </c>
      <c r="O10" s="7">
        <f t="shared" ref="O10:O27" si="2">AL10</f>
        <v>0</v>
      </c>
      <c r="P10" s="20" t="s">
        <v>21</v>
      </c>
      <c r="Q10" s="31"/>
      <c r="R10" s="25">
        <v>2</v>
      </c>
      <c r="T10" s="50">
        <f>IF(ISBLANK(I10),"",YEAR(I10))</f>
        <v>2017</v>
      </c>
      <c r="U10" s="50">
        <f>IF(ISBLANK(I10),"",MONTH(I10))</f>
        <v>12</v>
      </c>
      <c r="V10" s="50">
        <f>IF(ISBLANK(I10),"",DAY(I10))</f>
        <v>1</v>
      </c>
      <c r="W10" s="11"/>
      <c r="X10" s="169">
        <f>IF(ISBLANK(I10),"",YEAR(I10-1))</f>
        <v>2017</v>
      </c>
      <c r="Y10" s="169">
        <f>IF(ISBLANK(I10),"",MONTH(I10-1))</f>
        <v>11</v>
      </c>
      <c r="Z10" s="173">
        <f>IF(ISBLANK(I10),"",DAY(I10-1))</f>
        <v>30</v>
      </c>
      <c r="AA10" s="11"/>
      <c r="AB10" s="51">
        <f>IF(ISBLANK(J10),"",YEAR(J10))</f>
        <v>2018</v>
      </c>
      <c r="AC10" s="51">
        <f>IF(ISBLANK(J10),"",MONTH(J10))</f>
        <v>6</v>
      </c>
      <c r="AD10" s="51">
        <f>IF(ISBLANK(J10),"",DAY(J10))</f>
        <v>30</v>
      </c>
      <c r="AE10" s="11"/>
      <c r="AF10" s="50">
        <f>IF(ISBLANK(J10),"",IF(AC10=1,AB10-1,AB10))</f>
        <v>2018</v>
      </c>
      <c r="AG10" s="50">
        <f>IF(ISBLANK(J10),"",IF(AC10=1,12,AC10-1))</f>
        <v>5</v>
      </c>
      <c r="AH10" s="50">
        <f>IF(ISBLANK(J10),"",IF(OR(AG10=1,AG10=3,AG10=5,AG10=7,AG10=8,AG10=10,AG10=12),31,IF(OR(AG10=4,AG10=6,AG10=9,AG10=11),30,IF(AND(MOD(AF10,4)=0,AG10=2),29,IF(AG10=2,28,"")))))</f>
        <v>31</v>
      </c>
      <c r="AI10" s="11"/>
      <c r="AJ10" s="170">
        <f t="shared" ref="AJ10:AJ27" si="3">IF(ISBLANK(I10),"",IF(AND(NOT(MOD(T10,4)=0),U10=3,V10=1,AC10=2,AD10=28),-1,0)+IF(AND(U10=1,V10=1),IF(AND(T10=AB10,AC10=12,AD10=31),1,AB10-T10+IF(AND(U10=1,V10=1,AC10=12,AD10=31),1,0)),DATEDIF(I10-1,J10,"Y")))</f>
        <v>0</v>
      </c>
      <c r="AK10" s="171">
        <f t="shared" ref="AK10:AK14" si="4">IF(ISBLANK(I10),"",IF(AND(V10=1,AL10=30,OR(U10=3,U10=5,U10=7,U10=10,U10=12)),-1)+IF(IF(AND(AD10&gt;=Z10,AC10&gt;=Y10),IF(AND(V10=1,AD10=30,OR(AC10=1,AC10=3,AC10=5,AC10=7,AC10=8,AC10=10,AC10=12)),AC10-Y10-1,AC10-Y10),IF(AND(AD10&gt;=Z10,AC10&lt;Y10),AC10+12-Y10,IF(AND(AD10&lt;Z10,AC10&gt;=Y10),AG10-Y10+IF(AG10&lt;Y10,12,0)+IF(AL10=0,1,0),IF(AND(AD10&lt;Z10,AC10&lt;Y10),AG10+12-Y10+IF(AL10=0,1,0),""))))=12,0,IF(AND(AD10&gt;=Z10,AC10&gt;=Y10),AC10-Y10,IF(AND(AD10&gt;=Z10,AC10&lt;Y10),AC10+12-Y10,IF(AND(AD10&lt;Z10,AC10&gt;=Y10),AG10-Y10+IF(AG10&lt;Y10,12,0)+IF(AL10=0,1,0),IF(AND(AD10&lt;Z10,AC10&lt;Y10),IF(AG10&gt;=Y10,AG10-Y10,AG10+12-Y10)+IF(AL10=0,1,0),""))))))</f>
        <v>7</v>
      </c>
      <c r="AL10" s="172">
        <f>IF(ISBLANK(I10),"",IF(AND(V10=1,OR(AC10=1,AC10=3,AC10=5,AC10=7,AC10=8,AC10=10,AC10=12),AD10=31),0,IF(AND(V10=1,OR(AC10=4,AC10=6,AC10=9,AC10=11),AD10=30),0,IF(OR(AND(NOT(MOD(AB10,4)=0),V10=1,AC10=2,AD10=28),AND(MOD(AB10,4)=0,V10=1,AC10=2,AD10=29)),0,IF(V10=1,AD10,IF(AND(AD10=1,Z10&gt;=AH10),1,IF(AD10&gt;=Z10,AD10-Z10,AH10-Z10+AD10)))))))</f>
        <v>0</v>
      </c>
    </row>
    <row r="11" spans="1:41" ht="33" customHeight="1" x14ac:dyDescent="0.15">
      <c r="A11" s="25">
        <v>3</v>
      </c>
      <c r="C11" s="376"/>
      <c r="D11" s="377"/>
      <c r="E11" s="51"/>
      <c r="F11" s="210"/>
      <c r="G11" s="51"/>
      <c r="H11" s="51"/>
      <c r="I11" s="109"/>
      <c r="J11" s="109"/>
      <c r="K11" s="2" t="str">
        <f t="shared" si="0"/>
        <v/>
      </c>
      <c r="L11" s="7" t="s">
        <v>19</v>
      </c>
      <c r="M11" s="7" t="str">
        <f t="shared" si="1"/>
        <v/>
      </c>
      <c r="N11" s="7" t="s">
        <v>20</v>
      </c>
      <c r="O11" s="7" t="str">
        <f t="shared" si="2"/>
        <v/>
      </c>
      <c r="P11" s="20" t="s">
        <v>21</v>
      </c>
      <c r="Q11" s="31"/>
      <c r="R11" s="25">
        <v>3</v>
      </c>
      <c r="T11" s="50" t="str">
        <f>IF(ISBLANK(I11),"",YEAR(I11))</f>
        <v/>
      </c>
      <c r="U11" s="50" t="str">
        <f>IF(ISBLANK(I11),"",MONTH(I11))</f>
        <v/>
      </c>
      <c r="V11" s="50" t="str">
        <f>IF(ISBLANK(I11),"",DAY(I11))</f>
        <v/>
      </c>
      <c r="W11" s="11"/>
      <c r="X11" s="169" t="str">
        <f>IF(ISBLANK(I11),"",YEAR(I11-1))</f>
        <v/>
      </c>
      <c r="Y11" s="169" t="str">
        <f>IF(ISBLANK(I11),"",MONTH(I11-1))</f>
        <v/>
      </c>
      <c r="Z11" s="173" t="str">
        <f>IF(ISBLANK(I11),"",DAY(I11-1))</f>
        <v/>
      </c>
      <c r="AA11" s="11"/>
      <c r="AB11" s="51" t="str">
        <f>IF(ISBLANK(J11),"",YEAR(J11))</f>
        <v/>
      </c>
      <c r="AC11" s="51" t="str">
        <f>IF(ISBLANK(J11),"",MONTH(J11))</f>
        <v/>
      </c>
      <c r="AD11" s="51" t="str">
        <f>IF(ISBLANK(J11),"",DAY(J11))</f>
        <v/>
      </c>
      <c r="AE11" s="11"/>
      <c r="AF11" s="50" t="str">
        <f>IF(ISBLANK(J11),"",IF(AC11=1,AB11-1,AB11))</f>
        <v/>
      </c>
      <c r="AG11" s="50" t="str">
        <f>IF(ISBLANK(J11),"",IF(AC11=1,12,AC11-1))</f>
        <v/>
      </c>
      <c r="AH11" s="50" t="str">
        <f>IF(ISBLANK(J11),"",IF(OR(AG11=1,AG11=3,AG11=5,AG11=7,AG11=8,AG11=10,AG11=12),31,IF(OR(AG11=4,AG11=6,AG11=9,AG11=11),30,IF(AND(MOD(AF11,4)=0,AG11=2),29,IF(AG11=2,28,"")))))</f>
        <v/>
      </c>
      <c r="AI11" s="11"/>
      <c r="AJ11" s="170" t="str">
        <f t="shared" si="3"/>
        <v/>
      </c>
      <c r="AK11" s="171" t="str">
        <f t="shared" si="4"/>
        <v/>
      </c>
      <c r="AL11" s="172" t="str">
        <f>IF(ISBLANK(I11),"",IF(AND(V11=1,OR(AC11=1,AC11=3,AC11=5,AC11=7,AC11=8,AC11=10,AC11=12),AD11=31),0,IF(AND(V11=1,OR(AC11=4,AC11=6,AC11=9,AC11=11),AD11=30),0,IF(OR(AND(NOT(MOD(AB11,4)=0),V11=1,AC11=2,AD11=28),AND(MOD(AB11,4)=0,V11=1,AC11=2,AD11=29)),0,IF(V11=1,AD11,IF(AND(AD11=1,Z11&gt;=AH11),1,IF(AD11&gt;=Z11,AD11-Z11,AH11-Z11+AD11)))))))</f>
        <v/>
      </c>
    </row>
    <row r="12" spans="1:41" ht="33" customHeight="1" x14ac:dyDescent="0.15">
      <c r="A12" s="25">
        <v>4</v>
      </c>
      <c r="C12" s="376"/>
      <c r="D12" s="377"/>
      <c r="E12" s="51"/>
      <c r="F12" s="210"/>
      <c r="G12" s="51"/>
      <c r="H12" s="178"/>
      <c r="I12" s="109"/>
      <c r="J12" s="109"/>
      <c r="K12" s="2" t="str">
        <f t="shared" si="0"/>
        <v/>
      </c>
      <c r="L12" s="7" t="s">
        <v>19</v>
      </c>
      <c r="M12" s="7" t="str">
        <f t="shared" si="1"/>
        <v/>
      </c>
      <c r="N12" s="7" t="s">
        <v>20</v>
      </c>
      <c r="O12" s="7" t="str">
        <f t="shared" si="2"/>
        <v/>
      </c>
      <c r="P12" s="20" t="s">
        <v>21</v>
      </c>
      <c r="Q12" s="31"/>
      <c r="R12" s="25">
        <v>4</v>
      </c>
      <c r="T12" s="50" t="str">
        <f>IF(ISBLANK(I12),"",YEAR(I12))</f>
        <v/>
      </c>
      <c r="U12" s="50" t="str">
        <f>IF(ISBLANK(I12),"",MONTH(I12))</f>
        <v/>
      </c>
      <c r="V12" s="50" t="str">
        <f>IF(ISBLANK(I12),"",DAY(I12))</f>
        <v/>
      </c>
      <c r="W12" s="11"/>
      <c r="X12" s="169" t="str">
        <f>IF(ISBLANK(I12),"",YEAR(I12-1))</f>
        <v/>
      </c>
      <c r="Y12" s="169" t="str">
        <f>IF(ISBLANK(I12),"",MONTH(I12-1))</f>
        <v/>
      </c>
      <c r="Z12" s="173" t="str">
        <f>IF(ISBLANK(I12),"",DAY(I12-1))</f>
        <v/>
      </c>
      <c r="AA12" s="11"/>
      <c r="AB12" s="51" t="str">
        <f>IF(ISBLANK(J12),"",YEAR(J12))</f>
        <v/>
      </c>
      <c r="AC12" s="51" t="str">
        <f>IF(ISBLANK(J12),"",MONTH(J12))</f>
        <v/>
      </c>
      <c r="AD12" s="51" t="str">
        <f>IF(ISBLANK(J12),"",DAY(J12))</f>
        <v/>
      </c>
      <c r="AE12" s="11"/>
      <c r="AF12" s="50" t="str">
        <f>IF(ISBLANK(J12),"",IF(AC12=1,AB12-1,AB12))</f>
        <v/>
      </c>
      <c r="AG12" s="50" t="str">
        <f>IF(ISBLANK(J12),"",IF(AC12=1,12,AC12-1))</f>
        <v/>
      </c>
      <c r="AH12" s="50" t="str">
        <f>IF(ISBLANK(J12),"",IF(OR(AG12=1,AG12=3,AG12=5,AG12=7,AG12=8,AG12=10,AG12=12),31,IF(OR(AG12=4,AG12=6,AG12=9,AG12=11),30,IF(AND(MOD(AF12,4)=0,AG12=2),29,IF(AG12=2,28,"")))))</f>
        <v/>
      </c>
      <c r="AI12" s="11"/>
      <c r="AJ12" s="170" t="str">
        <f t="shared" si="3"/>
        <v/>
      </c>
      <c r="AK12" s="171" t="str">
        <f t="shared" si="4"/>
        <v/>
      </c>
      <c r="AL12" s="172" t="str">
        <f>IF(ISBLANK(I12),"",IF(AND(V12=1,OR(AC12=1,AC12=3,AC12=5,AC12=7,AC12=8,AC12=10,AC12=12),AD12=31),0,IF(AND(V12=1,OR(AC12=4,AC12=6,AC12=9,AC12=11),AD12=30),0,IF(OR(AND(NOT(MOD(AB12,4)=0),V12=1,AC12=2,AD12=28),AND(MOD(AB12,4)=0,V12=1,AC12=2,AD12=29)),0,IF(V12=1,AD12,IF(AND(AD12=1,Z12&gt;=AH12),1,IF(AD12&gt;=Z12,AD12-Z12,AH12-Z12+AD12)))))))</f>
        <v/>
      </c>
    </row>
    <row r="13" spans="1:41" ht="33" customHeight="1" thickBot="1" x14ac:dyDescent="0.2">
      <c r="A13" s="25">
        <v>5</v>
      </c>
      <c r="C13" s="371"/>
      <c r="D13" s="372"/>
      <c r="E13" s="84"/>
      <c r="F13" s="213"/>
      <c r="G13" s="84"/>
      <c r="H13" s="84"/>
      <c r="I13" s="112"/>
      <c r="J13" s="174"/>
      <c r="K13" s="5" t="str">
        <f t="shared" si="0"/>
        <v/>
      </c>
      <c r="L13" s="10" t="s">
        <v>19</v>
      </c>
      <c r="M13" s="10" t="str">
        <f t="shared" si="1"/>
        <v/>
      </c>
      <c r="N13" s="10" t="s">
        <v>20</v>
      </c>
      <c r="O13" s="10" t="str">
        <f t="shared" si="2"/>
        <v/>
      </c>
      <c r="P13" s="22" t="s">
        <v>21</v>
      </c>
      <c r="Q13" s="31"/>
      <c r="R13" s="25">
        <v>5</v>
      </c>
      <c r="T13" s="50" t="str">
        <f>IF(ISBLANK(I13),"",YEAR(I13))</f>
        <v/>
      </c>
      <c r="U13" s="50" t="str">
        <f>IF(ISBLANK(I13),"",MONTH(I13))</f>
        <v/>
      </c>
      <c r="V13" s="50" t="str">
        <f>IF(ISBLANK(I13),"",DAY(I13))</f>
        <v/>
      </c>
      <c r="W13" s="11"/>
      <c r="X13" s="169" t="str">
        <f>IF(ISBLANK(I13),"",YEAR(I13-1))</f>
        <v/>
      </c>
      <c r="Y13" s="169" t="str">
        <f>IF(ISBLANK(I13),"",MONTH(I13-1))</f>
        <v/>
      </c>
      <c r="Z13" s="173" t="str">
        <f>IF(ISBLANK(I13),"",DAY(I13-1))</f>
        <v/>
      </c>
      <c r="AA13" s="11"/>
      <c r="AB13" s="51" t="str">
        <f>IF(ISBLANK(J13),"",YEAR(J13))</f>
        <v/>
      </c>
      <c r="AC13" s="51" t="str">
        <f>IF(ISBLANK(J13),"",MONTH(J13))</f>
        <v/>
      </c>
      <c r="AD13" s="51" t="str">
        <f>IF(ISBLANK(J13),"",DAY(J13))</f>
        <v/>
      </c>
      <c r="AE13" s="11"/>
      <c r="AF13" s="50" t="str">
        <f>IF(ISBLANK(J13),"",IF(AC13=1,AB13-1,AB13))</f>
        <v/>
      </c>
      <c r="AG13" s="50" t="str">
        <f>IF(ISBLANK(J13),"",IF(AC13=1,12,AC13-1))</f>
        <v/>
      </c>
      <c r="AH13" s="50" t="str">
        <f>IF(ISBLANK(J13),"",IF(OR(AG13=1,AG13=3,AG13=5,AG13=7,AG13=8,AG13=10,AG13=12),31,IF(OR(AG13=4,AG13=6,AG13=9,AG13=11),30,IF(AND(MOD(AF13,4)=0,AG13=2),29,IF(AG13=2,28,"")))))</f>
        <v/>
      </c>
      <c r="AI13" s="11"/>
      <c r="AJ13" s="170" t="str">
        <f t="shared" si="3"/>
        <v/>
      </c>
      <c r="AK13" s="171" t="str">
        <f t="shared" si="4"/>
        <v/>
      </c>
      <c r="AL13" s="172" t="str">
        <f>IF(ISBLANK(I13),"",IF(AND(V13=1,OR(AC13=1,AC13=3,AC13=5,AC13=7,AC13=8,AC13=10,AC13=12),AD13=31),0,IF(AND(V13=1,OR(AC13=4,AC13=6,AC13=9,AC13=11),AD13=30),0,IF(OR(AND(NOT(MOD(AB13,4)=0),V13=1,AC13=2,AD13=28),AND(MOD(AB13,4)=0,V13=1,AC13=2,AD13=29)),0,IF(V13=1,AD13,IF(AND(AD13=1,Z13&gt;=AH13),1,IF(AD13&gt;=Z13,AD13-Z13,AH13-Z13+AD13)))))))</f>
        <v/>
      </c>
    </row>
    <row r="14" spans="1:41" ht="33" customHeight="1" thickTop="1" thickBot="1" x14ac:dyDescent="0.2">
      <c r="B14" s="25"/>
      <c r="C14" s="25"/>
      <c r="D14" s="25"/>
      <c r="E14" s="25"/>
      <c r="F14" s="25"/>
      <c r="G14" s="25"/>
      <c r="H14" s="25"/>
      <c r="I14" s="25"/>
      <c r="J14" s="16" t="s">
        <v>68</v>
      </c>
      <c r="K14" s="13">
        <f>IF(ISBLANK(I9),"",SUM(K9:K13)+INT((SUM(M9:M13)+INT(SUM(O9:O13)/30))/12))</f>
        <v>1</v>
      </c>
      <c r="L14" s="12" t="s">
        <v>19</v>
      </c>
      <c r="M14" s="12">
        <f>IF(ISBLANK(I9),"",IF((SUM(M9:M13)+INT(SUM(O9:O13)/30))&lt;12,SUM(M9:M13)+INT(SUM(O9:O13)/30),12*((SUM(M9:M13)+INT(SUM(O9:O13)/30))/12-INT((SUM(M9:M13)+INT(SUM(O9:O13)/30))/12))))</f>
        <v>2.0000000000000009</v>
      </c>
      <c r="N14" s="12" t="s">
        <v>20</v>
      </c>
      <c r="O14" s="12">
        <f>IF(ISBLANK(I9),"",IF(SUM(O9:O13)&lt;30,SUM(O9:O13),30*(SUM(O9:O13)/30-INT(SUM(O9:O13)/30))))</f>
        <v>24</v>
      </c>
      <c r="P14" s="24" t="s">
        <v>21</v>
      </c>
      <c r="Q14" s="31"/>
      <c r="T14" s="50"/>
      <c r="U14" s="50"/>
      <c r="V14" s="50"/>
      <c r="W14" s="11"/>
      <c r="X14" s="169"/>
      <c r="Y14" s="169"/>
      <c r="Z14" s="173"/>
      <c r="AA14" s="11"/>
      <c r="AB14" s="51"/>
      <c r="AC14" s="51"/>
      <c r="AD14" s="51"/>
      <c r="AE14" s="11"/>
      <c r="AF14" s="50"/>
      <c r="AG14" s="50"/>
      <c r="AH14" s="50"/>
      <c r="AI14" s="11"/>
      <c r="AJ14" s="170" t="str">
        <f t="shared" si="3"/>
        <v/>
      </c>
      <c r="AK14" s="171" t="str">
        <f t="shared" si="4"/>
        <v/>
      </c>
      <c r="AL14" s="172"/>
    </row>
    <row r="15" spans="1:41" ht="33" customHeight="1" thickTop="1" thickBot="1" x14ac:dyDescent="0.2">
      <c r="B15" s="25"/>
      <c r="C15" s="25"/>
      <c r="D15" s="25"/>
      <c r="E15" s="25"/>
      <c r="F15" s="25"/>
      <c r="G15" s="25"/>
      <c r="H15" s="25"/>
      <c r="I15" s="25"/>
      <c r="J15" s="25"/>
      <c r="K15" s="11"/>
      <c r="L15" s="11"/>
      <c r="M15" s="11"/>
      <c r="N15" s="11"/>
      <c r="O15" s="11"/>
      <c r="P15" s="11"/>
      <c r="Q15" s="31"/>
      <c r="T15" s="50"/>
      <c r="U15" s="50"/>
      <c r="V15" s="50"/>
      <c r="W15" s="11"/>
      <c r="X15" s="169"/>
      <c r="Y15" s="169"/>
      <c r="Z15" s="173"/>
      <c r="AA15" s="11"/>
      <c r="AB15" s="51"/>
      <c r="AC15" s="51"/>
      <c r="AD15" s="51"/>
      <c r="AE15" s="11"/>
      <c r="AF15" s="50"/>
      <c r="AG15" s="50"/>
      <c r="AH15" s="50"/>
      <c r="AI15" s="11"/>
      <c r="AJ15" s="170"/>
      <c r="AK15" s="171"/>
      <c r="AL15" s="172"/>
    </row>
    <row r="16" spans="1:41" ht="33" customHeight="1" x14ac:dyDescent="0.15">
      <c r="A16" s="25">
        <v>6</v>
      </c>
      <c r="C16" s="378" t="s">
        <v>64</v>
      </c>
      <c r="D16" s="379" t="s">
        <v>64</v>
      </c>
      <c r="E16" s="87" t="s">
        <v>18</v>
      </c>
      <c r="F16" s="212">
        <v>12000</v>
      </c>
      <c r="G16" s="87" t="s">
        <v>12</v>
      </c>
      <c r="H16" s="87" t="s">
        <v>40</v>
      </c>
      <c r="I16" s="88">
        <v>43468</v>
      </c>
      <c r="J16" s="88">
        <v>43631</v>
      </c>
      <c r="K16" s="1" t="str">
        <f t="shared" si="0"/>
        <v/>
      </c>
      <c r="L16" s="6" t="s">
        <v>19</v>
      </c>
      <c r="M16" s="6">
        <f t="shared" si="1"/>
        <v>5</v>
      </c>
      <c r="N16" s="6" t="s">
        <v>20</v>
      </c>
      <c r="O16" s="6">
        <f t="shared" si="2"/>
        <v>13</v>
      </c>
      <c r="P16" s="23" t="s">
        <v>21</v>
      </c>
      <c r="Q16" s="31"/>
      <c r="R16" s="25">
        <v>6</v>
      </c>
      <c r="T16" s="50">
        <f>IF(ISBLANK(I16),"",YEAR(I16))</f>
        <v>2019</v>
      </c>
      <c r="U16" s="50">
        <f>IF(ISBLANK(I16),"",MONTH(I16))</f>
        <v>1</v>
      </c>
      <c r="V16" s="50">
        <f>IF(ISBLANK(I16),"",DAY(I16))</f>
        <v>3</v>
      </c>
      <c r="W16" s="11"/>
      <c r="X16" s="169">
        <f>IF(ISBLANK(I16),"",YEAR(I16-1))</f>
        <v>2019</v>
      </c>
      <c r="Y16" s="169">
        <f>IF(ISBLANK(I16),"",MONTH(I16-1))</f>
        <v>1</v>
      </c>
      <c r="Z16" s="173">
        <f>IF(ISBLANK(I16),"",DAY(I16-1))</f>
        <v>2</v>
      </c>
      <c r="AA16" s="11"/>
      <c r="AB16" s="51">
        <f>IF(ISBLANK(J16),"",YEAR(J16))</f>
        <v>2019</v>
      </c>
      <c r="AC16" s="51">
        <f>IF(ISBLANK(J16),"",MONTH(J16))</f>
        <v>6</v>
      </c>
      <c r="AD16" s="51">
        <f>IF(ISBLANK(J16),"",DAY(J16))</f>
        <v>15</v>
      </c>
      <c r="AE16" s="11"/>
      <c r="AF16" s="50">
        <f>IF(ISBLANK(J16),"",IF(AC16=1,AB16-1,AB16))</f>
        <v>2019</v>
      </c>
      <c r="AG16" s="50">
        <f>IF(ISBLANK(J16),"",IF(AC16=1,12,AC16-1))</f>
        <v>5</v>
      </c>
      <c r="AH16" s="50">
        <f>IF(ISBLANK(J16),"",IF(OR(AG16=1,AG16=3,AG16=5,AG16=7,AG16=8,AG16=10,AG16=12),31,IF(OR(AG16=4,AG16=6,AG16=9,AG16=11),30,IF(AND(MOD(AF16,4)=0,AG16=2),29,IF(AG16=2,28,"")))))</f>
        <v>31</v>
      </c>
      <c r="AI16" s="11"/>
      <c r="AJ16" s="170">
        <f t="shared" si="3"/>
        <v>0</v>
      </c>
      <c r="AK16" s="171">
        <f t="shared" ref="AK16:AK21" si="5">IF(ISBLANK(I16),"",IF(AND(V16=1,AL16=30,OR(U16=3,U16=5,U16=7,U16=10,U16=12)),-1)+IF(IF(AND(AD16&gt;=Z16,AC16&gt;=Y16),IF(AND(V16=1,AD16=30,OR(AC16=1,AC16=3,AC16=5,AC16=7,AC16=8,AC16=10,AC16=12)),AC16-Y16-1,AC16-Y16),IF(AND(AD16&gt;=Z16,AC16&lt;Y16),AC16+12-Y16,IF(AND(AD16&lt;Z16,AC16&gt;=Y16),AG16-Y16+IF(AG16&lt;Y16,12,0)+IF(AL16=0,1,0),IF(AND(AD16&lt;Z16,AC16&lt;Y16),AG16+12-Y16+IF(AL16=0,1,0),""))))=12,0,IF(AND(AD16&gt;=Z16,AC16&gt;=Y16),AC16-Y16,IF(AND(AD16&gt;=Z16,AC16&lt;Y16),AC16+12-Y16,IF(AND(AD16&lt;Z16,AC16&gt;=Y16),AG16-Y16+IF(AG16&lt;Y16,12,0)+IF(AL16=0,1,0),IF(AND(AD16&lt;Z16,AC16&lt;Y16),IF(AG16&gt;=Y16,AG16-Y16,AG16+12-Y16)+IF(AL16=0,1,0),""))))))</f>
        <v>5</v>
      </c>
      <c r="AL16" s="172">
        <f>IF(ISBLANK(I16),"",IF(AND(V16=1,OR(AC16=1,AC16=3,AC16=5,AC16=7,AC16=8,AC16=10,AC16=12),AD16=31),0,IF(AND(V16=1,OR(AC16=4,AC16=6,AC16=9,AC16=11),AD16=30),0,IF(OR(AND(NOT(MOD(AB16,4)=0),V16=1,AC16=2,AD16=28),AND(MOD(AB16,4)=0,V16=1,AC16=2,AD16=29)),0,IF(V16=1,AD16,IF(AND(AD16=1,Z16&gt;=AH16),1,IF(AD16&gt;=Z16,AD16-Z16,AH16-Z16+AD16)))))))</f>
        <v>13</v>
      </c>
    </row>
    <row r="17" spans="1:38" ht="33" customHeight="1" x14ac:dyDescent="0.15">
      <c r="A17" s="25">
        <v>7</v>
      </c>
      <c r="C17" s="376" t="s">
        <v>63</v>
      </c>
      <c r="D17" s="377" t="s">
        <v>63</v>
      </c>
      <c r="E17" s="51" t="s">
        <v>18</v>
      </c>
      <c r="F17" s="210">
        <v>5000</v>
      </c>
      <c r="G17" s="51" t="s">
        <v>12</v>
      </c>
      <c r="H17" s="178" t="s">
        <v>40</v>
      </c>
      <c r="I17" s="109">
        <v>43739</v>
      </c>
      <c r="J17" s="109">
        <v>44012</v>
      </c>
      <c r="K17" s="2" t="str">
        <f t="shared" si="0"/>
        <v/>
      </c>
      <c r="L17" s="7" t="s">
        <v>19</v>
      </c>
      <c r="M17" s="7">
        <f t="shared" si="1"/>
        <v>9</v>
      </c>
      <c r="N17" s="7" t="s">
        <v>20</v>
      </c>
      <c r="O17" s="9">
        <f t="shared" si="2"/>
        <v>0</v>
      </c>
      <c r="P17" s="20" t="s">
        <v>21</v>
      </c>
      <c r="Q17" s="31"/>
      <c r="R17" s="25">
        <v>7</v>
      </c>
      <c r="T17" s="50">
        <f>IF(ISBLANK(I17),"",YEAR(I17))</f>
        <v>2019</v>
      </c>
      <c r="U17" s="50">
        <f>IF(ISBLANK(I17),"",MONTH(I17))</f>
        <v>10</v>
      </c>
      <c r="V17" s="50">
        <f>IF(ISBLANK(I17),"",DAY(I17))</f>
        <v>1</v>
      </c>
      <c r="W17" s="11"/>
      <c r="X17" s="169">
        <f>IF(ISBLANK(I17),"",YEAR(I17-1))</f>
        <v>2019</v>
      </c>
      <c r="Y17" s="169">
        <f>IF(ISBLANK(I17),"",MONTH(I17-1))</f>
        <v>9</v>
      </c>
      <c r="Z17" s="173">
        <f>IF(ISBLANK(I17),"",DAY(I17-1))</f>
        <v>30</v>
      </c>
      <c r="AA17" s="11"/>
      <c r="AB17" s="51">
        <f>IF(ISBLANK(J17),"",YEAR(J17))</f>
        <v>2020</v>
      </c>
      <c r="AC17" s="51">
        <f>IF(ISBLANK(J17),"",MONTH(J17))</f>
        <v>6</v>
      </c>
      <c r="AD17" s="51">
        <f>IF(ISBLANK(J17),"",DAY(J17))</f>
        <v>30</v>
      </c>
      <c r="AE17" s="11"/>
      <c r="AF17" s="50">
        <f>IF(ISBLANK(J17),"",IF(AC17=1,AB17-1,AB17))</f>
        <v>2020</v>
      </c>
      <c r="AG17" s="50">
        <f>IF(ISBLANK(J17),"",IF(AC17=1,12,AC17-1))</f>
        <v>5</v>
      </c>
      <c r="AH17" s="50">
        <f>IF(ISBLANK(J17),"",IF(OR(AG17=1,AG17=3,AG17=5,AG17=7,AG17=8,AG17=10,AG17=12),31,IF(OR(AG17=4,AG17=6,AG17=9,AG17=11),30,IF(AND(MOD(AF17,4)=0,AG17=2),29,IF(AG17=2,28,"")))))</f>
        <v>31</v>
      </c>
      <c r="AI17" s="11"/>
      <c r="AJ17" s="170">
        <f t="shared" si="3"/>
        <v>0</v>
      </c>
      <c r="AK17" s="171">
        <f t="shared" si="5"/>
        <v>9</v>
      </c>
      <c r="AL17" s="172">
        <f>IF(ISBLANK(I17),"",IF(AND(V17=1,OR(AC17=1,AC17=3,AC17=5,AC17=7,AC17=8,AC17=10,AC17=12),AD17=31),0,IF(AND(V17=1,OR(AC17=4,AC17=6,AC17=9,AC17=11),AD17=30),0,IF(OR(AND(NOT(MOD(AB17,4)=0),V17=1,AC17=2,AD17=28),AND(MOD(AB17,4)=0,V17=1,AC17=2,AD17=29)),0,IF(V17=1,AD17,IF(AND(AD17=1,Z17&gt;=AH17),1,IF(AD17&gt;=Z17,AD17-Z17,AH17-Z17+AD17)))))))</f>
        <v>0</v>
      </c>
    </row>
    <row r="18" spans="1:38" ht="33" customHeight="1" x14ac:dyDescent="0.15">
      <c r="A18" s="25">
        <v>8</v>
      </c>
      <c r="C18" s="376" t="s">
        <v>65</v>
      </c>
      <c r="D18" s="377" t="s">
        <v>65</v>
      </c>
      <c r="E18" s="51" t="s">
        <v>18</v>
      </c>
      <c r="F18" s="210">
        <v>12000</v>
      </c>
      <c r="G18" s="51" t="s">
        <v>12</v>
      </c>
      <c r="H18" s="51" t="s">
        <v>40</v>
      </c>
      <c r="I18" s="109">
        <v>44096</v>
      </c>
      <c r="J18" s="109">
        <v>44242</v>
      </c>
      <c r="K18" s="2" t="str">
        <f t="shared" si="0"/>
        <v/>
      </c>
      <c r="L18" s="7" t="s">
        <v>19</v>
      </c>
      <c r="M18" s="7">
        <f t="shared" si="1"/>
        <v>4</v>
      </c>
      <c r="N18" s="7" t="s">
        <v>20</v>
      </c>
      <c r="O18" s="9">
        <f t="shared" si="2"/>
        <v>25</v>
      </c>
      <c r="P18" s="20" t="s">
        <v>21</v>
      </c>
      <c r="Q18" s="31"/>
      <c r="R18" s="25">
        <v>8</v>
      </c>
      <c r="T18" s="50">
        <f>IF(ISBLANK(I18),"",YEAR(I18))</f>
        <v>2020</v>
      </c>
      <c r="U18" s="50">
        <f>IF(ISBLANK(I18),"",MONTH(I18))</f>
        <v>9</v>
      </c>
      <c r="V18" s="50">
        <f>IF(ISBLANK(I18),"",DAY(I18))</f>
        <v>22</v>
      </c>
      <c r="W18" s="11"/>
      <c r="X18" s="169">
        <f>IF(ISBLANK(I18),"",YEAR(I18-1))</f>
        <v>2020</v>
      </c>
      <c r="Y18" s="169">
        <f>IF(ISBLANK(I18),"",MONTH(I18-1))</f>
        <v>9</v>
      </c>
      <c r="Z18" s="173">
        <f>IF(ISBLANK(I18),"",DAY(I18-1))</f>
        <v>21</v>
      </c>
      <c r="AA18" s="11"/>
      <c r="AB18" s="51">
        <f>IF(ISBLANK(J18),"",YEAR(J18))</f>
        <v>2021</v>
      </c>
      <c r="AC18" s="51">
        <f>IF(ISBLANK(J18),"",MONTH(J18))</f>
        <v>2</v>
      </c>
      <c r="AD18" s="51">
        <f>IF(ISBLANK(J18),"",DAY(J18))</f>
        <v>15</v>
      </c>
      <c r="AE18" s="11"/>
      <c r="AF18" s="50">
        <f>IF(ISBLANK(J18),"",IF(AC18=1,AB18-1,AB18))</f>
        <v>2021</v>
      </c>
      <c r="AG18" s="50">
        <f>IF(ISBLANK(J18),"",IF(AC18=1,12,AC18-1))</f>
        <v>1</v>
      </c>
      <c r="AH18" s="50">
        <f>IF(ISBLANK(J18),"",IF(OR(AG18=1,AG18=3,AG18=5,AG18=7,AG18=8,AG18=10,AG18=12),31,IF(OR(AG18=4,AG18=6,AG18=9,AG18=11),30,IF(AND(MOD(AF18,4)=0,AG18=2),29,IF(AG18=2,28,"")))))</f>
        <v>31</v>
      </c>
      <c r="AI18" s="11"/>
      <c r="AJ18" s="170">
        <f t="shared" si="3"/>
        <v>0</v>
      </c>
      <c r="AK18" s="171">
        <f t="shared" si="5"/>
        <v>4</v>
      </c>
      <c r="AL18" s="172">
        <f>IF(ISBLANK(I18),"",IF(AND(V18=1,OR(AC18=1,AC18=3,AC18=5,AC18=7,AC18=8,AC18=10,AC18=12),AD18=31),0,IF(AND(V18=1,OR(AC18=4,AC18=6,AC18=9,AC18=11),AD18=30),0,IF(OR(AND(NOT(MOD(AB18,4)=0),V18=1,AC18=2,AD18=28),AND(MOD(AB18,4)=0,V18=1,AC18=2,AD18=29)),0,IF(V18=1,AD18,IF(AND(AD18=1,Z18&gt;=AH18),1,IF(AD18&gt;=Z18,AD18-Z18,AH18-Z18+AD18)))))))</f>
        <v>25</v>
      </c>
    </row>
    <row r="19" spans="1:38" ht="33" customHeight="1" x14ac:dyDescent="0.15">
      <c r="A19" s="25">
        <v>9</v>
      </c>
      <c r="C19" s="376" t="s">
        <v>65</v>
      </c>
      <c r="D19" s="377" t="s">
        <v>65</v>
      </c>
      <c r="E19" s="51" t="s">
        <v>18</v>
      </c>
      <c r="F19" s="210">
        <v>12000</v>
      </c>
      <c r="G19" s="51" t="s">
        <v>12</v>
      </c>
      <c r="H19" s="51" t="s">
        <v>40</v>
      </c>
      <c r="I19" s="109">
        <v>44347</v>
      </c>
      <c r="J19" s="109">
        <v>44464</v>
      </c>
      <c r="K19" s="2" t="str">
        <f t="shared" ref="K19:K20" si="6">IF(AJ19=0,"",AJ19)</f>
        <v/>
      </c>
      <c r="L19" s="7" t="s">
        <v>19</v>
      </c>
      <c r="M19" s="7">
        <f t="shared" ref="M19:M20" si="7">IF(AK19=0,"",AK19)</f>
        <v>3</v>
      </c>
      <c r="N19" s="7" t="s">
        <v>20</v>
      </c>
      <c r="O19" s="9">
        <f t="shared" ref="O19:O20" si="8">AL19</f>
        <v>26</v>
      </c>
      <c r="P19" s="20" t="s">
        <v>21</v>
      </c>
      <c r="Q19" s="31"/>
      <c r="R19" s="25">
        <v>9</v>
      </c>
      <c r="T19" s="50">
        <f>IF(ISBLANK(I19),"",YEAR(I19))</f>
        <v>2021</v>
      </c>
      <c r="U19" s="50">
        <f>IF(ISBLANK(I19),"",MONTH(I19))</f>
        <v>5</v>
      </c>
      <c r="V19" s="50">
        <f>IF(ISBLANK(I19),"",DAY(I19))</f>
        <v>31</v>
      </c>
      <c r="W19" s="11"/>
      <c r="X19" s="169">
        <f>IF(ISBLANK(I19),"",YEAR(I19-1))</f>
        <v>2021</v>
      </c>
      <c r="Y19" s="169">
        <f>IF(ISBLANK(I19),"",MONTH(I19-1))</f>
        <v>5</v>
      </c>
      <c r="Z19" s="173">
        <f>IF(ISBLANK(I19),"",DAY(I19-1))</f>
        <v>30</v>
      </c>
      <c r="AA19" s="11"/>
      <c r="AB19" s="51">
        <f>IF(ISBLANK(J19),"",YEAR(J19))</f>
        <v>2021</v>
      </c>
      <c r="AC19" s="51">
        <f>IF(ISBLANK(J19),"",MONTH(J19))</f>
        <v>9</v>
      </c>
      <c r="AD19" s="51">
        <f>IF(ISBLANK(J19),"",DAY(J19))</f>
        <v>25</v>
      </c>
      <c r="AE19" s="11"/>
      <c r="AF19" s="50">
        <f>IF(ISBLANK(J19),"",IF(AC19=1,AB19-1,AB19))</f>
        <v>2021</v>
      </c>
      <c r="AG19" s="50">
        <f>IF(ISBLANK(J19),"",IF(AC19=1,12,AC19-1))</f>
        <v>8</v>
      </c>
      <c r="AH19" s="50">
        <f>IF(ISBLANK(J19),"",IF(OR(AG19=1,AG19=3,AG19=5,AG19=7,AG19=8,AG19=10,AG19=12),31,IF(OR(AG19=4,AG19=6,AG19=9,AG19=11),30,IF(AND(MOD(AF19,4)=0,AG19=2),29,IF(AG19=2,28,"")))))</f>
        <v>31</v>
      </c>
      <c r="AI19" s="11"/>
      <c r="AJ19" s="170">
        <f t="shared" si="3"/>
        <v>0</v>
      </c>
      <c r="AK19" s="171">
        <f t="shared" si="5"/>
        <v>3</v>
      </c>
      <c r="AL19" s="172">
        <f>IF(ISBLANK(I19),"",IF(AND(V19=1,OR(AC19=1,AC19=3,AC19=5,AC19=7,AC19=8,AC19=10,AC19=12),AD19=31),0,IF(AND(V19=1,OR(AC19=4,AC19=6,AC19=9,AC19=11),AD19=30),0,IF(OR(AND(NOT(MOD(AB19,4)=0),V19=1,AC19=2,AD19=28),AND(MOD(AB19,4)=0,V19=1,AC19=2,AD19=29)),0,IF(V19=1,AD19,IF(AND(AD19=1,Z19&gt;=AH19),1,IF(AD19&gt;=Z19,AD19-Z19,AH19-Z19+AD19)))))))</f>
        <v>26</v>
      </c>
    </row>
    <row r="20" spans="1:38" ht="33" customHeight="1" thickBot="1" x14ac:dyDescent="0.2">
      <c r="A20" s="25">
        <v>10</v>
      </c>
      <c r="C20" s="371"/>
      <c r="D20" s="372"/>
      <c r="E20" s="232"/>
      <c r="F20" s="233"/>
      <c r="G20" s="232"/>
      <c r="H20" s="84"/>
      <c r="I20" s="112"/>
      <c r="J20" s="112"/>
      <c r="K20" s="3" t="str">
        <f t="shared" si="6"/>
        <v/>
      </c>
      <c r="L20" s="8" t="s">
        <v>19</v>
      </c>
      <c r="M20" s="8" t="str">
        <f t="shared" si="7"/>
        <v/>
      </c>
      <c r="N20" s="8" t="s">
        <v>20</v>
      </c>
      <c r="O20" s="8" t="str">
        <f t="shared" si="8"/>
        <v/>
      </c>
      <c r="P20" s="21" t="s">
        <v>21</v>
      </c>
      <c r="Q20" s="31"/>
      <c r="R20" s="25">
        <v>10</v>
      </c>
      <c r="T20" s="50" t="str">
        <f>IF(ISBLANK(I20),"",YEAR(I20))</f>
        <v/>
      </c>
      <c r="U20" s="50" t="str">
        <f>IF(ISBLANK(I20),"",MONTH(I20))</f>
        <v/>
      </c>
      <c r="V20" s="50" t="str">
        <f>IF(ISBLANK(I20),"",DAY(I20))</f>
        <v/>
      </c>
      <c r="W20" s="11"/>
      <c r="X20" s="169" t="str">
        <f>IF(ISBLANK(I20),"",YEAR(I20-1))</f>
        <v/>
      </c>
      <c r="Y20" s="169" t="str">
        <f>IF(ISBLANK(I20),"",MONTH(I20-1))</f>
        <v/>
      </c>
      <c r="Z20" s="173" t="str">
        <f>IF(ISBLANK(I20),"",DAY(I20-1))</f>
        <v/>
      </c>
      <c r="AA20" s="11"/>
      <c r="AB20" s="51" t="str">
        <f>IF(ISBLANK(J20),"",YEAR(J20))</f>
        <v/>
      </c>
      <c r="AC20" s="51" t="str">
        <f>IF(ISBLANK(J20),"",MONTH(J20))</f>
        <v/>
      </c>
      <c r="AD20" s="51" t="str">
        <f>IF(ISBLANK(J20),"",DAY(J20))</f>
        <v/>
      </c>
      <c r="AE20" s="11"/>
      <c r="AF20" s="50" t="str">
        <f>IF(ISBLANK(J20),"",IF(AC20=1,AB20-1,AB20))</f>
        <v/>
      </c>
      <c r="AG20" s="50" t="str">
        <f>IF(ISBLANK(J20),"",IF(AC20=1,12,AC20-1))</f>
        <v/>
      </c>
      <c r="AH20" s="50" t="str">
        <f>IF(ISBLANK(J20),"",IF(OR(AG20=1,AG20=3,AG20=5,AG20=7,AG20=8,AG20=10,AG20=12),31,IF(OR(AG20=4,AG20=6,AG20=9,AG20=11),30,IF(AND(MOD(AF20,4)=0,AG20=2),29,IF(AG20=2,28,"")))))</f>
        <v/>
      </c>
      <c r="AI20" s="11"/>
      <c r="AJ20" s="170" t="str">
        <f t="shared" si="3"/>
        <v/>
      </c>
      <c r="AK20" s="171" t="str">
        <f t="shared" si="5"/>
        <v/>
      </c>
      <c r="AL20" s="172" t="str">
        <f>IF(ISBLANK(I20),"",IF(AND(V20=1,OR(AC20=1,AC20=3,AC20=5,AC20=7,AC20=8,AC20=10,AC20=12),AD20=31),0,IF(AND(V20=1,OR(AC20=4,AC20=6,AC20=9,AC20=11),AD20=30),0,IF(OR(AND(NOT(MOD(AB20,4)=0),V20=1,AC20=2,AD20=28),AND(MOD(AB20,4)=0,V20=1,AC20=2,AD20=29)),0,IF(V20=1,AD20,IF(AND(AD20=1,Z20&gt;=AH20),1,IF(AD20&gt;=Z20,AD20-Z20,AH20-Z20+AD20)))))))</f>
        <v/>
      </c>
    </row>
    <row r="21" spans="1:38" ht="33" customHeight="1" thickTop="1" thickBot="1" x14ac:dyDescent="0.2">
      <c r="B21" s="25"/>
      <c r="C21" s="25"/>
      <c r="D21" s="25"/>
      <c r="E21" s="25"/>
      <c r="F21" s="25"/>
      <c r="G21" s="25"/>
      <c r="H21" s="25"/>
      <c r="I21" s="25"/>
      <c r="J21" s="16" t="s">
        <v>69</v>
      </c>
      <c r="K21" s="13">
        <f>IF(ISBLANK(I16),"",SUM(K16:K20)+INT((SUM(M16:M20)+INT(SUM(O16:O20)/30))/12))</f>
        <v>1</v>
      </c>
      <c r="L21" s="12" t="s">
        <v>19</v>
      </c>
      <c r="M21" s="12">
        <f>IF(ISBLANK(I16),"",IF((SUM(M16:M20)+INT(SUM(O16:O20)/30))&lt;12,SUM(M16:M20)+INT(SUM(O16:O20)/30),12*((SUM(M16:M20)+INT(SUM(O16:O20)/30))/12-INT((SUM(M16:M20)+INT(SUM(O16:O20)/30))/12))))</f>
        <v>11</v>
      </c>
      <c r="N21" s="12" t="s">
        <v>20</v>
      </c>
      <c r="O21" s="12">
        <f>IF(ISBLANK(I16),"",IF(SUM(O16:O20)&lt;30,SUM(O16:O20),30*(SUM(O16:O20)/30-INT(SUM(O16:O20)/30))))</f>
        <v>3.9999999999999991</v>
      </c>
      <c r="P21" s="24" t="s">
        <v>21</v>
      </c>
      <c r="Q21" s="25"/>
      <c r="T21" s="50"/>
      <c r="U21" s="50"/>
      <c r="V21" s="50"/>
      <c r="W21" s="11"/>
      <c r="X21" s="169"/>
      <c r="Y21" s="169"/>
      <c r="Z21" s="173"/>
      <c r="AA21" s="11"/>
      <c r="AB21" s="51"/>
      <c r="AC21" s="51"/>
      <c r="AD21" s="51"/>
      <c r="AE21" s="11"/>
      <c r="AF21" s="50"/>
      <c r="AG21" s="50"/>
      <c r="AH21" s="50"/>
      <c r="AI21" s="11"/>
      <c r="AJ21" s="170" t="str">
        <f t="shared" si="3"/>
        <v/>
      </c>
      <c r="AK21" s="171" t="str">
        <f t="shared" si="5"/>
        <v/>
      </c>
      <c r="AL21" s="172"/>
    </row>
    <row r="22" spans="1:38" ht="33" customHeight="1" thickTop="1" thickBot="1" x14ac:dyDescent="0.2">
      <c r="B22" s="25"/>
      <c r="C22" s="25"/>
      <c r="D22" s="25"/>
      <c r="E22" s="25"/>
      <c r="F22" s="25"/>
      <c r="G22" s="25"/>
      <c r="H22" s="25"/>
      <c r="I22" s="25"/>
      <c r="J22" s="25"/>
      <c r="K22" s="25"/>
      <c r="M22" s="25"/>
      <c r="O22" s="25"/>
      <c r="Q22" s="25"/>
      <c r="T22" s="50"/>
      <c r="U22" s="50"/>
      <c r="V22" s="50"/>
      <c r="W22" s="11"/>
      <c r="X22" s="169"/>
      <c r="Y22" s="169"/>
      <c r="Z22" s="173"/>
      <c r="AA22" s="11"/>
      <c r="AB22" s="51"/>
      <c r="AC22" s="51"/>
      <c r="AD22" s="51"/>
      <c r="AE22" s="11"/>
      <c r="AF22" s="50"/>
      <c r="AG22" s="50"/>
      <c r="AH22" s="50"/>
      <c r="AI22" s="11"/>
      <c r="AJ22" s="170"/>
      <c r="AK22" s="171"/>
      <c r="AL22" s="172"/>
    </row>
    <row r="23" spans="1:38" ht="33" customHeight="1" x14ac:dyDescent="0.15">
      <c r="A23" s="25">
        <v>11</v>
      </c>
      <c r="C23" s="378"/>
      <c r="D23" s="379"/>
      <c r="E23" s="87"/>
      <c r="F23" s="234"/>
      <c r="G23" s="235"/>
      <c r="H23" s="87"/>
      <c r="I23" s="88"/>
      <c r="J23" s="88"/>
      <c r="K23" s="1" t="str">
        <f t="shared" si="0"/>
        <v/>
      </c>
      <c r="L23" s="6" t="s">
        <v>19</v>
      </c>
      <c r="M23" s="6" t="str">
        <f t="shared" si="1"/>
        <v/>
      </c>
      <c r="N23" s="6" t="s">
        <v>20</v>
      </c>
      <c r="O23" s="6" t="str">
        <f t="shared" si="2"/>
        <v/>
      </c>
      <c r="P23" s="23" t="s">
        <v>21</v>
      </c>
      <c r="Q23" s="31"/>
      <c r="R23" s="25">
        <v>11</v>
      </c>
      <c r="T23" s="50" t="str">
        <f>IF(ISBLANK(I23),"",YEAR(I23))</f>
        <v/>
      </c>
      <c r="U23" s="50" t="str">
        <f>IF(ISBLANK(I23),"",MONTH(I23))</f>
        <v/>
      </c>
      <c r="V23" s="50" t="str">
        <f>IF(ISBLANK(I23),"",DAY(I23))</f>
        <v/>
      </c>
      <c r="W23" s="11"/>
      <c r="X23" s="169" t="str">
        <f>IF(ISBLANK(I23),"",YEAR(I23-1))</f>
        <v/>
      </c>
      <c r="Y23" s="169" t="str">
        <f>IF(ISBLANK(I23),"",MONTH(I23-1))</f>
        <v/>
      </c>
      <c r="Z23" s="173" t="str">
        <f>IF(ISBLANK(I23),"",DAY(I23-1))</f>
        <v/>
      </c>
      <c r="AA23" s="11"/>
      <c r="AB23" s="51" t="str">
        <f>IF(ISBLANK(J23),"",YEAR(J23))</f>
        <v/>
      </c>
      <c r="AC23" s="51" t="str">
        <f>IF(ISBLANK(J23),"",MONTH(J23))</f>
        <v/>
      </c>
      <c r="AD23" s="51" t="str">
        <f>IF(ISBLANK(J23),"",DAY(J23))</f>
        <v/>
      </c>
      <c r="AE23" s="11"/>
      <c r="AF23" s="50" t="str">
        <f>IF(ISBLANK(J23),"",IF(AC23=1,AB23-1,AB23))</f>
        <v/>
      </c>
      <c r="AG23" s="50" t="str">
        <f>IF(ISBLANK(J23),"",IF(AC23=1,12,AC23-1))</f>
        <v/>
      </c>
      <c r="AH23" s="50" t="str">
        <f>IF(ISBLANK(J23),"",IF(OR(AG23=1,AG23=3,AG23=5,AG23=7,AG23=8,AG23=10,AG23=12),31,IF(OR(AG23=4,AG23=6,AG23=9,AG23=11),30,IF(AND(MOD(AF23,4)=0,AG23=2),29,IF(AG23=2,28,"")))))</f>
        <v/>
      </c>
      <c r="AI23" s="11"/>
      <c r="AJ23" s="170" t="str">
        <f t="shared" si="3"/>
        <v/>
      </c>
      <c r="AK23" s="171" t="str">
        <f t="shared" ref="AK23:AK27" si="9">IF(ISBLANK(I23),"",IF(AND(V23=1,AL23=30,OR(U23=3,U23=5,U23=7,U23=10,U23=12)),-1)+IF(IF(AND(AD23&gt;=Z23,AC23&gt;=Y23),IF(AND(V23=1,AD23=30,OR(AC23=1,AC23=3,AC23=5,AC23=7,AC23=8,AC23=10,AC23=12)),AC23-Y23-1,AC23-Y23),IF(AND(AD23&gt;=Z23,AC23&lt;Y23),AC23+12-Y23,IF(AND(AD23&lt;Z23,AC23&gt;=Y23),AG23-Y23+IF(AG23&lt;Y23,12,0)+IF(AL23=0,1,0),IF(AND(AD23&lt;Z23,AC23&lt;Y23),AG23+12-Y23+IF(AL23=0,1,0),""))))=12,0,IF(AND(AD23&gt;=Z23,AC23&gt;=Y23),AC23-Y23,IF(AND(AD23&gt;=Z23,AC23&lt;Y23),AC23+12-Y23,IF(AND(AD23&lt;Z23,AC23&gt;=Y23),AG23-Y23+IF(AG23&lt;Y23,12,0)+IF(AL23=0,1,0),IF(AND(AD23&lt;Z23,AC23&lt;Y23),IF(AG23&gt;=Y23,AG23-Y23,AG23+12-Y23)+IF(AL23=0,1,0),""))))))</f>
        <v/>
      </c>
      <c r="AL23" s="172" t="str">
        <f>IF(ISBLANK(I23),"",IF(AND(V23=1,OR(AC23=1,AC23=3,AC23=5,AC23=7,AC23=8,AC23=10,AC23=12),AD23=31),0,IF(AND(V23=1,OR(AC23=4,AC23=6,AC23=9,AC23=11),AD23=30),0,IF(OR(AND(NOT(MOD(AB23,4)=0),V23=1,AC23=2,AD23=28),AND(MOD(AB23,4)=0,V23=1,AC23=2,AD23=29)),0,IF(V23=1,AD23,IF(AND(AD23=1,Z23&gt;=AH23),1,IF(AD23&gt;=Z23,AD23-Z23,AH23-Z23+AD23)))))))</f>
        <v/>
      </c>
    </row>
    <row r="24" spans="1:38" ht="33" customHeight="1" x14ac:dyDescent="0.15">
      <c r="A24" s="25">
        <v>12</v>
      </c>
      <c r="C24" s="376"/>
      <c r="D24" s="377"/>
      <c r="E24" s="236"/>
      <c r="F24" s="237"/>
      <c r="G24" s="236"/>
      <c r="H24" s="51"/>
      <c r="I24" s="109"/>
      <c r="J24" s="109"/>
      <c r="K24" s="2" t="str">
        <f t="shared" si="0"/>
        <v/>
      </c>
      <c r="L24" s="7" t="s">
        <v>19</v>
      </c>
      <c r="M24" s="7" t="str">
        <f t="shared" si="1"/>
        <v/>
      </c>
      <c r="N24" s="7" t="s">
        <v>20</v>
      </c>
      <c r="O24" s="9" t="str">
        <f t="shared" si="2"/>
        <v/>
      </c>
      <c r="P24" s="20" t="s">
        <v>21</v>
      </c>
      <c r="Q24" s="31"/>
      <c r="R24" s="25">
        <v>12</v>
      </c>
      <c r="T24" s="50" t="str">
        <f>IF(ISBLANK(I24),"",YEAR(I24))</f>
        <v/>
      </c>
      <c r="U24" s="50" t="str">
        <f>IF(ISBLANK(I24),"",MONTH(I24))</f>
        <v/>
      </c>
      <c r="V24" s="50" t="str">
        <f>IF(ISBLANK(I24),"",DAY(I24))</f>
        <v/>
      </c>
      <c r="W24" s="11"/>
      <c r="X24" s="169" t="str">
        <f>IF(ISBLANK(I24),"",YEAR(I24-1))</f>
        <v/>
      </c>
      <c r="Y24" s="169" t="str">
        <f>IF(ISBLANK(I24),"",MONTH(I24-1))</f>
        <v/>
      </c>
      <c r="Z24" s="173" t="str">
        <f>IF(ISBLANK(I24),"",DAY(I24-1))</f>
        <v/>
      </c>
      <c r="AA24" s="11"/>
      <c r="AB24" s="51" t="str">
        <f>IF(ISBLANK(J24),"",YEAR(J24))</f>
        <v/>
      </c>
      <c r="AC24" s="51" t="str">
        <f>IF(ISBLANK(J24),"",MONTH(J24))</f>
        <v/>
      </c>
      <c r="AD24" s="51" t="str">
        <f>IF(ISBLANK(J24),"",DAY(J24))</f>
        <v/>
      </c>
      <c r="AE24" s="11"/>
      <c r="AF24" s="50" t="str">
        <f>IF(ISBLANK(J24),"",IF(AC24=1,AB24-1,AB24))</f>
        <v/>
      </c>
      <c r="AG24" s="50" t="str">
        <f>IF(ISBLANK(J24),"",IF(AC24=1,12,AC24-1))</f>
        <v/>
      </c>
      <c r="AH24" s="50" t="str">
        <f>IF(ISBLANK(J24),"",IF(OR(AG24=1,AG24=3,AG24=5,AG24=7,AG24=8,AG24=10,AG24=12),31,IF(OR(AG24=4,AG24=6,AG24=9,AG24=11),30,IF(AND(MOD(AF24,4)=0,AG24=2),29,IF(AG24=2,28,"")))))</f>
        <v/>
      </c>
      <c r="AI24" s="11"/>
      <c r="AJ24" s="170" t="str">
        <f t="shared" si="3"/>
        <v/>
      </c>
      <c r="AK24" s="171" t="str">
        <f t="shared" si="9"/>
        <v/>
      </c>
      <c r="AL24" s="172" t="str">
        <f>IF(ISBLANK(I24),"",IF(AND(V24=1,OR(AC24=1,AC24=3,AC24=5,AC24=7,AC24=8,AC24=10,AC24=12),AD24=31),0,IF(AND(V24=1,OR(AC24=4,AC24=6,AC24=9,AC24=11),AD24=30),0,IF(OR(AND(NOT(MOD(AB24,4)=0),V24=1,AC24=2,AD24=28),AND(MOD(AB24,4)=0,V24=1,AC24=2,AD24=29)),0,IF(V24=1,AD24,IF(AND(AD24=1,Z24&gt;=AH24),1,IF(AD24&gt;=Z24,AD24-Z24,AH24-Z24+AD24)))))))</f>
        <v/>
      </c>
    </row>
    <row r="25" spans="1:38" ht="33" customHeight="1" x14ac:dyDescent="0.15">
      <c r="A25" s="25">
        <v>13</v>
      </c>
      <c r="C25" s="376"/>
      <c r="D25" s="377"/>
      <c r="E25" s="236"/>
      <c r="F25" s="237"/>
      <c r="G25" s="236"/>
      <c r="H25" s="51"/>
      <c r="I25" s="109"/>
      <c r="J25" s="109"/>
      <c r="K25" s="2" t="str">
        <f t="shared" si="0"/>
        <v/>
      </c>
      <c r="L25" s="7" t="s">
        <v>19</v>
      </c>
      <c r="M25" s="7" t="str">
        <f t="shared" si="1"/>
        <v/>
      </c>
      <c r="N25" s="7" t="s">
        <v>20</v>
      </c>
      <c r="O25" s="7" t="str">
        <f t="shared" si="2"/>
        <v/>
      </c>
      <c r="P25" s="20" t="s">
        <v>21</v>
      </c>
      <c r="Q25" s="31"/>
      <c r="R25" s="25">
        <v>13</v>
      </c>
      <c r="T25" s="50" t="str">
        <f>IF(ISBLANK(I25),"",YEAR(I25))</f>
        <v/>
      </c>
      <c r="U25" s="50" t="str">
        <f>IF(ISBLANK(I25),"",MONTH(I25))</f>
        <v/>
      </c>
      <c r="V25" s="50" t="str">
        <f>IF(ISBLANK(I25),"",DAY(I25))</f>
        <v/>
      </c>
      <c r="W25" s="11"/>
      <c r="X25" s="169" t="str">
        <f>IF(ISBLANK(I25),"",YEAR(I25-1))</f>
        <v/>
      </c>
      <c r="Y25" s="169" t="str">
        <f>IF(ISBLANK(I25),"",MONTH(I25-1))</f>
        <v/>
      </c>
      <c r="Z25" s="173" t="str">
        <f>IF(ISBLANK(I25),"",DAY(I25-1))</f>
        <v/>
      </c>
      <c r="AA25" s="11"/>
      <c r="AB25" s="51" t="str">
        <f>IF(ISBLANK(J25),"",YEAR(J25))</f>
        <v/>
      </c>
      <c r="AC25" s="51" t="str">
        <f>IF(ISBLANK(J25),"",MONTH(J25))</f>
        <v/>
      </c>
      <c r="AD25" s="51" t="str">
        <f>IF(ISBLANK(J25),"",DAY(J25))</f>
        <v/>
      </c>
      <c r="AE25" s="11"/>
      <c r="AF25" s="50" t="str">
        <f>IF(ISBLANK(J25),"",IF(AC25=1,AB25-1,AB25))</f>
        <v/>
      </c>
      <c r="AG25" s="50" t="str">
        <f>IF(ISBLANK(J25),"",IF(AC25=1,12,AC25-1))</f>
        <v/>
      </c>
      <c r="AH25" s="50" t="str">
        <f>IF(ISBLANK(J25),"",IF(OR(AG25=1,AG25=3,AG25=5,AG25=7,AG25=8,AG25=10,AG25=12),31,IF(OR(AG25=4,AG25=6,AG25=9,AG25=11),30,IF(AND(MOD(AF25,4)=0,AG25=2),29,IF(AG25=2,28,"")))))</f>
        <v/>
      </c>
      <c r="AI25" s="11"/>
      <c r="AJ25" s="170" t="str">
        <f t="shared" si="3"/>
        <v/>
      </c>
      <c r="AK25" s="171" t="str">
        <f t="shared" si="9"/>
        <v/>
      </c>
      <c r="AL25" s="172" t="str">
        <f>IF(ISBLANK(I25),"",IF(AND(V25=1,OR(AC25=1,AC25=3,AC25=5,AC25=7,AC25=8,AC25=10,AC25=12),AD25=31),0,IF(AND(V25=1,OR(AC25=4,AC25=6,AC25=9,AC25=11),AD25=30),0,IF(OR(AND(NOT(MOD(AB25,4)=0),V25=1,AC25=2,AD25=28),AND(MOD(AB25,4)=0,V25=1,AC25=2,AD25=29)),0,IF(V25=1,AD25,IF(AND(AD25=1,Z25&gt;=AH25),1,IF(AD25&gt;=Z25,AD25-Z25,AH25-Z25+AD25)))))))</f>
        <v/>
      </c>
    </row>
    <row r="26" spans="1:38" ht="33" customHeight="1" x14ac:dyDescent="0.15">
      <c r="A26" s="25">
        <v>14</v>
      </c>
      <c r="C26" s="376"/>
      <c r="D26" s="377"/>
      <c r="E26" s="236"/>
      <c r="F26" s="237"/>
      <c r="G26" s="236"/>
      <c r="H26" s="51"/>
      <c r="I26" s="109"/>
      <c r="J26" s="109"/>
      <c r="K26" s="2" t="str">
        <f t="shared" si="0"/>
        <v/>
      </c>
      <c r="L26" s="7" t="s">
        <v>19</v>
      </c>
      <c r="M26" s="7" t="str">
        <f t="shared" si="1"/>
        <v/>
      </c>
      <c r="N26" s="7" t="s">
        <v>20</v>
      </c>
      <c r="O26" s="7" t="str">
        <f t="shared" si="2"/>
        <v/>
      </c>
      <c r="P26" s="20" t="s">
        <v>21</v>
      </c>
      <c r="Q26" s="31"/>
      <c r="R26" s="25">
        <v>14</v>
      </c>
      <c r="T26" s="50" t="str">
        <f>IF(ISBLANK(I26),"",YEAR(I26))</f>
        <v/>
      </c>
      <c r="U26" s="50" t="str">
        <f>IF(ISBLANK(I26),"",MONTH(I26))</f>
        <v/>
      </c>
      <c r="V26" s="50" t="str">
        <f>IF(ISBLANK(I26),"",DAY(I26))</f>
        <v/>
      </c>
      <c r="W26" s="11"/>
      <c r="X26" s="169" t="str">
        <f>IF(ISBLANK(I26),"",YEAR(I26-1))</f>
        <v/>
      </c>
      <c r="Y26" s="169" t="str">
        <f>IF(ISBLANK(I26),"",MONTH(I26-1))</f>
        <v/>
      </c>
      <c r="Z26" s="173" t="str">
        <f>IF(ISBLANK(I26),"",DAY(I26-1))</f>
        <v/>
      </c>
      <c r="AA26" s="11"/>
      <c r="AB26" s="51" t="str">
        <f>IF(ISBLANK(J26),"",YEAR(J26))</f>
        <v/>
      </c>
      <c r="AC26" s="51" t="str">
        <f>IF(ISBLANK(J26),"",MONTH(J26))</f>
        <v/>
      </c>
      <c r="AD26" s="51" t="str">
        <f>IF(ISBLANK(J26),"",DAY(J26))</f>
        <v/>
      </c>
      <c r="AE26" s="11"/>
      <c r="AF26" s="50" t="str">
        <f>IF(ISBLANK(J26),"",IF(AC26=1,AB26-1,AB26))</f>
        <v/>
      </c>
      <c r="AG26" s="50" t="str">
        <f>IF(ISBLANK(J26),"",IF(AC26=1,12,AC26-1))</f>
        <v/>
      </c>
      <c r="AH26" s="50" t="str">
        <f>IF(ISBLANK(J26),"",IF(OR(AG26=1,AG26=3,AG26=5,AG26=7,AG26=8,AG26=10,AG26=12),31,IF(OR(AG26=4,AG26=6,AG26=9,AG26=11),30,IF(AND(MOD(AF26,4)=0,AG26=2),29,IF(AG26=2,28,"")))))</f>
        <v/>
      </c>
      <c r="AI26" s="11"/>
      <c r="AJ26" s="170" t="str">
        <f t="shared" si="3"/>
        <v/>
      </c>
      <c r="AK26" s="171" t="str">
        <f t="shared" si="9"/>
        <v/>
      </c>
      <c r="AL26" s="172" t="str">
        <f>IF(ISBLANK(I26),"",IF(AND(V26=1,OR(AC26=1,AC26=3,AC26=5,AC26=7,AC26=8,AC26=10,AC26=12),AD26=31),0,IF(AND(V26=1,OR(AC26=4,AC26=6,AC26=9,AC26=11),AD26=30),0,IF(OR(AND(NOT(MOD(AB26,4)=0),V26=1,AC26=2,AD26=28),AND(MOD(AB26,4)=0,V26=1,AC26=2,AD26=29)),0,IF(V26=1,AD26,IF(AND(AD26=1,Z26&gt;=AH26),1,IF(AD26&gt;=Z26,AD26-Z26,AH26-Z26+AD26)))))))</f>
        <v/>
      </c>
    </row>
    <row r="27" spans="1:38" ht="33" customHeight="1" thickBot="1" x14ac:dyDescent="0.2">
      <c r="A27" s="25">
        <v>15</v>
      </c>
      <c r="C27" s="371"/>
      <c r="D27" s="372"/>
      <c r="E27" s="232"/>
      <c r="F27" s="233"/>
      <c r="G27" s="232"/>
      <c r="H27" s="84"/>
      <c r="I27" s="112"/>
      <c r="J27" s="112"/>
      <c r="K27" s="3" t="str">
        <f t="shared" si="0"/>
        <v/>
      </c>
      <c r="L27" s="8" t="s">
        <v>19</v>
      </c>
      <c r="M27" s="8" t="str">
        <f t="shared" si="1"/>
        <v/>
      </c>
      <c r="N27" s="8" t="s">
        <v>20</v>
      </c>
      <c r="O27" s="8" t="str">
        <f t="shared" si="2"/>
        <v/>
      </c>
      <c r="P27" s="21" t="s">
        <v>21</v>
      </c>
      <c r="Q27" s="31"/>
      <c r="R27" s="25">
        <v>15</v>
      </c>
      <c r="T27" s="50" t="str">
        <f>IF(ISBLANK(I27),"",YEAR(I27))</f>
        <v/>
      </c>
      <c r="U27" s="50" t="str">
        <f>IF(ISBLANK(I27),"",MONTH(I27))</f>
        <v/>
      </c>
      <c r="V27" s="50" t="str">
        <f>IF(ISBLANK(I27),"",DAY(I27))</f>
        <v/>
      </c>
      <c r="W27" s="11"/>
      <c r="X27" s="169" t="str">
        <f>IF(ISBLANK(I27),"",YEAR(I27-1))</f>
        <v/>
      </c>
      <c r="Y27" s="169" t="str">
        <f>IF(ISBLANK(I27),"",MONTH(I27-1))</f>
        <v/>
      </c>
      <c r="Z27" s="173" t="str">
        <f>IF(ISBLANK(I27),"",DAY(I27-1))</f>
        <v/>
      </c>
      <c r="AA27" s="11"/>
      <c r="AB27" s="51" t="str">
        <f>IF(ISBLANK(J27),"",YEAR(J27))</f>
        <v/>
      </c>
      <c r="AC27" s="51" t="str">
        <f>IF(ISBLANK(J27),"",MONTH(J27))</f>
        <v/>
      </c>
      <c r="AD27" s="51" t="str">
        <f>IF(ISBLANK(J27),"",DAY(J27))</f>
        <v/>
      </c>
      <c r="AE27" s="11"/>
      <c r="AF27" s="50" t="str">
        <f>IF(ISBLANK(J27),"",IF(AC27=1,AB27-1,AB27))</f>
        <v/>
      </c>
      <c r="AG27" s="50" t="str">
        <f>IF(ISBLANK(J27),"",IF(AC27=1,12,AC27-1))</f>
        <v/>
      </c>
      <c r="AH27" s="50" t="str">
        <f>IF(ISBLANK(J27),"",IF(OR(AG27=1,AG27=3,AG27=5,AG27=7,AG27=8,AG27=10,AG27=12),31,IF(OR(AG27=4,AG27=6,AG27=9,AG27=11),30,IF(AND(MOD(AF27,4)=0,AG27=2),29,IF(AG27=2,28,"")))))</f>
        <v/>
      </c>
      <c r="AI27" s="11"/>
      <c r="AJ27" s="186" t="str">
        <f t="shared" si="3"/>
        <v/>
      </c>
      <c r="AK27" s="187" t="str">
        <f t="shared" si="9"/>
        <v/>
      </c>
      <c r="AL27" s="188" t="str">
        <f>IF(ISBLANK(I27),"",IF(AND(V27=1,OR(AC27=1,AC27=3,AC27=5,AC27=7,AC27=8,AC27=10,AC27=12),AD27=31),0,IF(AND(V27=1,OR(AC27=4,AC27=6,AC27=9,AC27=11),AD27=30),0,IF(OR(AND(NOT(MOD(AB27,4)=0),V27=1,AC27=2,AD27=28),AND(MOD(AB27,4)=0,V27=1,AC27=2,AD27=29)),0,IF(V27=1,AD27,IF(AND(AD27=1,Z27&gt;=AH27),1,IF(AD27&gt;=Z27,AD27-Z27,AH27-Z27+AD27)))))))</f>
        <v/>
      </c>
    </row>
    <row r="28" spans="1:38" ht="33" customHeight="1" thickTop="1" thickBot="1" x14ac:dyDescent="0.2">
      <c r="B28" s="25"/>
      <c r="C28" s="25"/>
      <c r="D28" s="25"/>
      <c r="E28" s="25"/>
      <c r="F28" s="25"/>
      <c r="G28" s="25"/>
      <c r="H28" s="25"/>
      <c r="I28" s="25"/>
      <c r="J28" s="16" t="s">
        <v>69</v>
      </c>
      <c r="K28" s="13" t="str">
        <f>IF(ISBLANK(I23),"",SUM(K23:K27)+INT((SUM(M23:M27)+INT(SUM(O23:O27)/30))/12))</f>
        <v/>
      </c>
      <c r="L28" s="12" t="s">
        <v>19</v>
      </c>
      <c r="M28" s="12" t="str">
        <f>IF(ISBLANK(I23),"",IF((SUM(M23:M27)+INT(SUM(O23:O27)/30))&lt;12,SUM(M23:M27)+INT(SUM(O23:O27)/30),12*((SUM(M23:M27)+INT(SUM(O23:O27)/30))/12-INT((SUM(M23:M27)+INT(SUM(O23:O27)/30))/12))))</f>
        <v/>
      </c>
      <c r="N28" s="12" t="s">
        <v>20</v>
      </c>
      <c r="O28" s="12" t="str">
        <f>IF(ISBLANK(I23),"",IF(SUM(O23:O27)&lt;30,SUM(O23:O27),30*(SUM(O23:O27)/30-INT(SUM(O23:O27)/30))))</f>
        <v/>
      </c>
      <c r="P28" s="24" t="s">
        <v>21</v>
      </c>
      <c r="Q28" s="25"/>
      <c r="T28" s="26"/>
      <c r="U28" s="26"/>
      <c r="V28" s="25"/>
      <c r="W28" s="26"/>
      <c r="X28" s="25"/>
      <c r="Y28" s="26"/>
      <c r="Z28" s="25"/>
      <c r="AA28" s="26"/>
      <c r="AB28" s="25"/>
      <c r="AC28" s="26"/>
      <c r="AD28" s="25"/>
      <c r="AE28" s="26"/>
      <c r="AF28" s="25"/>
      <c r="AG28" s="26"/>
      <c r="AH28" s="26"/>
      <c r="AI28" s="26"/>
      <c r="AJ28" s="26"/>
      <c r="AK28" s="26"/>
      <c r="AL28" s="26"/>
    </row>
    <row r="29" spans="1:38" ht="33" customHeight="1" thickTop="1" thickBot="1" x14ac:dyDescent="0.2">
      <c r="B29" s="25"/>
      <c r="C29" s="25"/>
      <c r="D29" s="25"/>
      <c r="E29" s="25"/>
      <c r="F29" s="25"/>
      <c r="G29" s="25"/>
      <c r="H29" s="25"/>
      <c r="I29" s="25"/>
      <c r="J29" s="25"/>
      <c r="K29" s="11"/>
      <c r="L29" s="11"/>
      <c r="M29" s="11"/>
      <c r="N29" s="11"/>
      <c r="O29" s="11"/>
      <c r="P29" s="11"/>
      <c r="Q29" s="25"/>
      <c r="T29" s="26"/>
      <c r="U29" s="26"/>
      <c r="V29" s="25"/>
      <c r="W29" s="26"/>
      <c r="X29" s="25"/>
      <c r="Y29" s="26"/>
      <c r="Z29" s="25"/>
      <c r="AA29" s="26"/>
      <c r="AB29" s="25"/>
      <c r="AC29" s="26"/>
      <c r="AD29" s="25"/>
      <c r="AE29" s="26"/>
      <c r="AF29" s="25"/>
      <c r="AG29" s="26"/>
      <c r="AH29" s="26"/>
      <c r="AI29" s="26"/>
      <c r="AJ29" s="26"/>
      <c r="AK29" s="26"/>
      <c r="AL29" s="26"/>
    </row>
    <row r="30" spans="1:38" ht="33" customHeight="1" thickTop="1" thickBot="1" x14ac:dyDescent="0.2">
      <c r="C30" s="121"/>
      <c r="D30" s="121"/>
      <c r="E30" s="11"/>
      <c r="F30" s="121"/>
      <c r="G30" s="121"/>
      <c r="I30" s="189"/>
      <c r="J30" s="122" t="s">
        <v>14</v>
      </c>
      <c r="K30" s="14">
        <f>IF(ISBLANK(I9),"",SUM(K14,K21,K28)+INT((SUM(M14,M21,M28)+INT(SUM(O14,O21,O28)/30))/12))</f>
        <v>3</v>
      </c>
      <c r="L30" s="15" t="s">
        <v>19</v>
      </c>
      <c r="M30" s="15">
        <f>IF(ISBLANK(I9),"",IF((SUM(M14,M21,M28)+INT(SUM(O14,O21,O28)/30))&lt;12,SUM(M14,M21,M28)+INT(SUM(O14,O21,O28)/30),12*((SUM(M14,M21,M28)+INT(SUM(O14,O21,O28)/30))/12-INT((SUM(M14,M21,M28)+INT(SUM(O14,O21,O28)/30))/12))))</f>
        <v>0.99999999999999911</v>
      </c>
      <c r="N30" s="15" t="s">
        <v>20</v>
      </c>
      <c r="O30" s="15">
        <f>IF(ISBLANK(I9),"",IF(SUM(O14,O21,O28)&lt;30,SUM(O14,O21,O28),30*(SUM(O14,O21,O28)/30-INT(SUM(O14,O21,O28)/30))))</f>
        <v>28</v>
      </c>
      <c r="P30" s="17" t="s">
        <v>21</v>
      </c>
      <c r="Q30" s="31"/>
      <c r="AK30" s="190"/>
    </row>
    <row r="31" spans="1:38" ht="33" customHeight="1" thickTop="1" x14ac:dyDescent="0.15">
      <c r="Z31" s="52"/>
      <c r="AK31" s="190"/>
    </row>
    <row r="32" spans="1:38" ht="33" customHeight="1" x14ac:dyDescent="0.15">
      <c r="AK32" s="190"/>
    </row>
    <row r="33" spans="9:9" ht="33" customHeight="1" x14ac:dyDescent="0.15"/>
    <row r="34" spans="9:9" ht="33" customHeight="1" x14ac:dyDescent="0.15"/>
    <row r="35" spans="9:9" ht="33" customHeight="1" x14ac:dyDescent="0.15"/>
    <row r="36" spans="9:9" ht="33" customHeight="1" x14ac:dyDescent="0.15"/>
    <row r="37" spans="9:9" ht="33" customHeight="1" x14ac:dyDescent="0.15"/>
    <row r="38" spans="9:9" ht="45" customHeight="1" x14ac:dyDescent="0.15"/>
    <row r="39" spans="9:9" ht="33" customHeight="1" x14ac:dyDescent="0.15"/>
    <row r="40" spans="9:9" ht="33" customHeight="1" x14ac:dyDescent="0.15"/>
    <row r="41" spans="9:9" ht="33" customHeight="1" x14ac:dyDescent="0.15"/>
    <row r="42" spans="9:9" ht="33" customHeight="1" x14ac:dyDescent="0.15"/>
    <row r="43" spans="9:9" ht="33" customHeight="1" x14ac:dyDescent="0.15"/>
    <row r="44" spans="9:9" ht="33" customHeight="1" x14ac:dyDescent="0.15"/>
    <row r="45" spans="9:9" ht="33" customHeight="1" x14ac:dyDescent="0.15"/>
    <row r="46" spans="9:9" ht="33" customHeight="1" x14ac:dyDescent="0.15"/>
    <row r="47" spans="9:9" ht="33" customHeight="1" x14ac:dyDescent="0.15"/>
    <row r="48" spans="9:9" ht="33" customHeight="1" x14ac:dyDescent="0.15">
      <c r="I48" s="121"/>
    </row>
    <row r="49" spans="9:9" ht="33" customHeight="1" x14ac:dyDescent="0.15">
      <c r="I49" s="121"/>
    </row>
    <row r="50" spans="9:9" ht="33" customHeight="1" x14ac:dyDescent="0.15"/>
    <row r="51" spans="9:9" ht="33" customHeight="1" x14ac:dyDescent="0.15"/>
    <row r="52" spans="9:9" ht="33" customHeight="1" x14ac:dyDescent="0.15"/>
    <row r="53" spans="9:9" ht="33" customHeight="1" x14ac:dyDescent="0.15"/>
    <row r="54" spans="9:9" ht="33" customHeight="1" x14ac:dyDescent="0.15"/>
    <row r="55" spans="9:9" ht="33" customHeight="1" x14ac:dyDescent="0.15"/>
    <row r="56" spans="9:9" ht="33" customHeight="1" x14ac:dyDescent="0.15"/>
    <row r="57" spans="9:9" ht="33" customHeight="1" x14ac:dyDescent="0.15"/>
    <row r="58" spans="9:9" ht="33" customHeight="1" x14ac:dyDescent="0.15"/>
    <row r="59" spans="9:9" ht="33" customHeight="1" x14ac:dyDescent="0.15"/>
    <row r="60" spans="9:9" ht="33" customHeight="1" x14ac:dyDescent="0.15"/>
    <row r="61" spans="9:9" ht="33" customHeight="1" x14ac:dyDescent="0.15"/>
    <row r="62" spans="9:9" ht="33" customHeight="1" x14ac:dyDescent="0.15"/>
    <row r="63" spans="9:9" ht="33" customHeight="1" x14ac:dyDescent="0.15"/>
    <row r="64" spans="9:9" ht="33" customHeight="1" x14ac:dyDescent="0.15"/>
    <row r="65" ht="33" customHeight="1" x14ac:dyDescent="0.15"/>
    <row r="66" ht="33" customHeight="1" x14ac:dyDescent="0.15"/>
    <row r="67" ht="33" customHeight="1" x14ac:dyDescent="0.15"/>
    <row r="68" ht="33" customHeight="1" x14ac:dyDescent="0.15"/>
    <row r="69" ht="33" customHeight="1" x14ac:dyDescent="0.15"/>
    <row r="70" ht="33" customHeight="1" x14ac:dyDescent="0.15"/>
    <row r="71" ht="33" customHeight="1" x14ac:dyDescent="0.15"/>
    <row r="72" ht="33" customHeight="1" x14ac:dyDescent="0.15"/>
    <row r="73" ht="33" customHeight="1" x14ac:dyDescent="0.15"/>
    <row r="74" ht="33" customHeight="1" x14ac:dyDescent="0.15"/>
    <row r="75" ht="33" customHeight="1" x14ac:dyDescent="0.15"/>
    <row r="76" ht="33" customHeight="1" x14ac:dyDescent="0.15"/>
    <row r="77" ht="33" customHeight="1" x14ac:dyDescent="0.15"/>
    <row r="78" ht="33" customHeight="1" x14ac:dyDescent="0.15"/>
    <row r="79" ht="33" customHeight="1" x14ac:dyDescent="0.15"/>
    <row r="80" ht="33" customHeight="1" x14ac:dyDescent="0.15"/>
    <row r="81" ht="33" customHeight="1" x14ac:dyDescent="0.15"/>
    <row r="82" ht="33" customHeight="1" x14ac:dyDescent="0.15"/>
    <row r="83" ht="33" customHeight="1" x14ac:dyDescent="0.15"/>
    <row r="84" ht="33" customHeight="1" x14ac:dyDescent="0.15"/>
    <row r="85" ht="33" customHeight="1" x14ac:dyDescent="0.15"/>
    <row r="86" ht="33" customHeight="1" x14ac:dyDescent="0.15"/>
    <row r="87" ht="33" customHeight="1" x14ac:dyDescent="0.15"/>
    <row r="88" ht="33" customHeight="1" x14ac:dyDescent="0.15"/>
    <row r="89" ht="33" customHeight="1" x14ac:dyDescent="0.15"/>
    <row r="90" ht="33" customHeight="1" x14ac:dyDescent="0.15"/>
    <row r="91" ht="33" customHeight="1" x14ac:dyDescent="0.15"/>
    <row r="92" ht="33" customHeight="1" x14ac:dyDescent="0.15"/>
    <row r="93" ht="33" customHeight="1" x14ac:dyDescent="0.15"/>
    <row r="94" ht="33" customHeight="1" x14ac:dyDescent="0.15"/>
    <row r="95" ht="33" customHeight="1" x14ac:dyDescent="0.15"/>
    <row r="96" ht="33" customHeight="1" x14ac:dyDescent="0.15"/>
    <row r="97" ht="33" customHeight="1" x14ac:dyDescent="0.15"/>
    <row r="98" ht="33" customHeight="1" x14ac:dyDescent="0.15"/>
    <row r="99" ht="33" customHeight="1" x14ac:dyDescent="0.15"/>
    <row r="100" ht="33" customHeight="1" x14ac:dyDescent="0.15"/>
    <row r="101" ht="36" customHeight="1" x14ac:dyDescent="0.15"/>
    <row r="102" ht="36" customHeight="1" x14ac:dyDescent="0.15"/>
    <row r="103" ht="36" customHeight="1" x14ac:dyDescent="0.15"/>
    <row r="104" ht="36" customHeight="1" x14ac:dyDescent="0.15"/>
    <row r="105" ht="36" customHeight="1" x14ac:dyDescent="0.15"/>
    <row r="106" ht="36" customHeight="1" x14ac:dyDescent="0.15"/>
    <row r="107" ht="36" customHeight="1" x14ac:dyDescent="0.15"/>
    <row r="108" ht="36" customHeight="1" x14ac:dyDescent="0.15"/>
    <row r="109" ht="36" customHeight="1" x14ac:dyDescent="0.15"/>
    <row r="110" ht="36" customHeight="1" x14ac:dyDescent="0.15"/>
    <row r="111" ht="36" customHeight="1" x14ac:dyDescent="0.15"/>
    <row r="112" ht="36" customHeight="1" x14ac:dyDescent="0.15"/>
    <row r="113" ht="36" customHeight="1" x14ac:dyDescent="0.15"/>
    <row r="114" ht="36" customHeight="1" x14ac:dyDescent="0.15"/>
    <row r="115" ht="36" customHeight="1" x14ac:dyDescent="0.15"/>
    <row r="116" ht="36" customHeight="1" x14ac:dyDescent="0.15"/>
    <row r="117" ht="36" customHeight="1" x14ac:dyDescent="0.15"/>
    <row r="118" ht="36" customHeight="1" x14ac:dyDescent="0.15"/>
    <row r="119" ht="36" customHeight="1" x14ac:dyDescent="0.15"/>
    <row r="120" ht="36" customHeight="1" x14ac:dyDescent="0.15"/>
    <row r="121" ht="36" customHeight="1" x14ac:dyDescent="0.15"/>
    <row r="122" ht="36" customHeight="1" x14ac:dyDescent="0.15"/>
    <row r="123" ht="36" customHeight="1" x14ac:dyDescent="0.15"/>
    <row r="124" ht="36" customHeight="1" x14ac:dyDescent="0.15"/>
    <row r="125" ht="36" customHeight="1" x14ac:dyDescent="0.15"/>
    <row r="126" ht="36" customHeight="1" x14ac:dyDescent="0.15"/>
    <row r="127" ht="36" customHeight="1" x14ac:dyDescent="0.15"/>
    <row r="128" ht="36" customHeight="1" x14ac:dyDescent="0.15"/>
    <row r="129" ht="36" customHeight="1" x14ac:dyDescent="0.15"/>
    <row r="130" ht="36" customHeight="1" x14ac:dyDescent="0.15"/>
    <row r="131" ht="36" customHeight="1" x14ac:dyDescent="0.15"/>
    <row r="132" ht="36" customHeight="1" x14ac:dyDescent="0.15"/>
    <row r="133" ht="36" customHeight="1" x14ac:dyDescent="0.15"/>
    <row r="134" ht="36" customHeight="1" x14ac:dyDescent="0.15"/>
    <row r="135" ht="36" customHeight="1" x14ac:dyDescent="0.15"/>
    <row r="136" ht="36" customHeight="1" x14ac:dyDescent="0.15"/>
    <row r="137" ht="36" customHeight="1" x14ac:dyDescent="0.15"/>
    <row r="138" ht="36" customHeight="1" x14ac:dyDescent="0.15"/>
    <row r="139" ht="36" customHeight="1" x14ac:dyDescent="0.15"/>
    <row r="140" ht="36" customHeight="1" x14ac:dyDescent="0.15"/>
    <row r="141" ht="36" customHeight="1" x14ac:dyDescent="0.15"/>
    <row r="142" ht="36" customHeight="1" x14ac:dyDescent="0.15"/>
    <row r="143" ht="36" customHeight="1" x14ac:dyDescent="0.15"/>
    <row r="144" ht="36" customHeight="1" x14ac:dyDescent="0.15"/>
    <row r="145" ht="36" customHeight="1" x14ac:dyDescent="0.15"/>
    <row r="146" ht="36" customHeight="1" x14ac:dyDescent="0.15"/>
    <row r="147" ht="36" customHeight="1" x14ac:dyDescent="0.15"/>
    <row r="148" ht="36" customHeight="1" x14ac:dyDescent="0.15"/>
    <row r="149" ht="36" customHeight="1" x14ac:dyDescent="0.15"/>
    <row r="150" ht="36" customHeight="1" x14ac:dyDescent="0.15"/>
    <row r="151" ht="36" customHeight="1" x14ac:dyDescent="0.15"/>
    <row r="152" ht="36" customHeight="1" x14ac:dyDescent="0.15"/>
    <row r="153" ht="36" customHeight="1" x14ac:dyDescent="0.15"/>
    <row r="154" ht="36" customHeight="1" x14ac:dyDescent="0.15"/>
    <row r="155" ht="36" customHeight="1" x14ac:dyDescent="0.15"/>
    <row r="156" ht="36" customHeight="1" x14ac:dyDescent="0.15"/>
    <row r="157" ht="36" customHeight="1" x14ac:dyDescent="0.15"/>
    <row r="158" ht="36" customHeight="1" x14ac:dyDescent="0.15"/>
    <row r="159" ht="36" customHeight="1" x14ac:dyDescent="0.15"/>
    <row r="160" ht="36" customHeight="1" x14ac:dyDescent="0.15"/>
    <row r="161" ht="36" customHeight="1" x14ac:dyDescent="0.15"/>
    <row r="162" ht="36" customHeight="1" x14ac:dyDescent="0.15"/>
    <row r="163" ht="36" customHeight="1" x14ac:dyDescent="0.15"/>
    <row r="164" ht="36" customHeight="1" x14ac:dyDescent="0.15"/>
    <row r="165" ht="36" customHeight="1" x14ac:dyDescent="0.15"/>
    <row r="166" ht="36" customHeight="1" x14ac:dyDescent="0.15"/>
    <row r="167" ht="36" customHeight="1" x14ac:dyDescent="0.15"/>
    <row r="168" ht="36" customHeight="1" x14ac:dyDescent="0.15"/>
    <row r="169" ht="36" customHeight="1" x14ac:dyDescent="0.15"/>
    <row r="170" ht="36" customHeight="1" x14ac:dyDescent="0.15"/>
    <row r="171" ht="36" customHeight="1" x14ac:dyDescent="0.15"/>
    <row r="172" ht="36" customHeight="1" x14ac:dyDescent="0.15"/>
    <row r="173" ht="36" customHeight="1" x14ac:dyDescent="0.15"/>
    <row r="174" ht="36" customHeight="1" x14ac:dyDescent="0.15"/>
    <row r="175" ht="36" customHeight="1" x14ac:dyDescent="0.15"/>
    <row r="176" ht="36" customHeight="1" x14ac:dyDescent="0.15"/>
    <row r="177" ht="36" customHeight="1" x14ac:dyDescent="0.15"/>
    <row r="178" ht="36" customHeight="1" x14ac:dyDescent="0.15"/>
    <row r="179" ht="36" customHeight="1" x14ac:dyDescent="0.15"/>
    <row r="180" ht="36" customHeight="1" x14ac:dyDescent="0.15"/>
    <row r="181" ht="36" customHeight="1" x14ac:dyDescent="0.15"/>
    <row r="182" ht="36" customHeight="1" x14ac:dyDescent="0.15"/>
    <row r="183" ht="36" customHeight="1" x14ac:dyDescent="0.15"/>
    <row r="184" ht="36" customHeight="1" x14ac:dyDescent="0.15"/>
    <row r="185" ht="36" customHeight="1" x14ac:dyDescent="0.15"/>
    <row r="186" ht="36" customHeight="1" x14ac:dyDescent="0.15"/>
    <row r="187" ht="36" customHeight="1" x14ac:dyDescent="0.15"/>
    <row r="188" ht="36" customHeight="1" x14ac:dyDescent="0.15"/>
    <row r="189" ht="36" customHeight="1" x14ac:dyDescent="0.15"/>
    <row r="190" ht="36" customHeight="1" x14ac:dyDescent="0.15"/>
    <row r="191" ht="36" customHeight="1" x14ac:dyDescent="0.15"/>
    <row r="192" ht="36" customHeight="1" x14ac:dyDescent="0.15"/>
    <row r="193" ht="36" customHeight="1" x14ac:dyDescent="0.15"/>
    <row r="194" ht="36" customHeight="1" x14ac:dyDescent="0.15"/>
    <row r="195" ht="36" customHeight="1" x14ac:dyDescent="0.15"/>
    <row r="196" ht="36" customHeight="1" x14ac:dyDescent="0.15"/>
    <row r="197" ht="36" customHeight="1" x14ac:dyDescent="0.15"/>
    <row r="198" ht="36" customHeight="1" x14ac:dyDescent="0.15"/>
    <row r="199" ht="36" customHeight="1" x14ac:dyDescent="0.15"/>
    <row r="200" ht="36" customHeight="1" x14ac:dyDescent="0.15"/>
    <row r="201" ht="36" customHeight="1" x14ac:dyDescent="0.15"/>
    <row r="202" ht="36" customHeight="1" x14ac:dyDescent="0.15"/>
    <row r="203" ht="36" customHeight="1" x14ac:dyDescent="0.15"/>
    <row r="204" ht="36" customHeight="1" x14ac:dyDescent="0.15"/>
    <row r="205" ht="36" customHeight="1" x14ac:dyDescent="0.15"/>
    <row r="206" ht="36" customHeight="1" x14ac:dyDescent="0.15"/>
    <row r="207" ht="36" customHeight="1" x14ac:dyDescent="0.15"/>
    <row r="208" ht="36" customHeight="1" x14ac:dyDescent="0.15"/>
    <row r="209" ht="36" customHeight="1" x14ac:dyDescent="0.15"/>
    <row r="210" ht="36" customHeight="1" x14ac:dyDescent="0.15"/>
    <row r="211" ht="36" customHeight="1" x14ac:dyDescent="0.15"/>
    <row r="212" ht="36" customHeight="1" x14ac:dyDescent="0.15"/>
    <row r="213" ht="36" customHeight="1" x14ac:dyDescent="0.15"/>
    <row r="214" ht="36" customHeight="1" x14ac:dyDescent="0.15"/>
    <row r="215" ht="36" customHeight="1" x14ac:dyDescent="0.15"/>
    <row r="216" ht="36" customHeight="1" x14ac:dyDescent="0.15"/>
    <row r="217" ht="36" customHeight="1" x14ac:dyDescent="0.15"/>
    <row r="218" ht="36" customHeight="1" x14ac:dyDescent="0.15"/>
    <row r="219" ht="36" customHeight="1" x14ac:dyDescent="0.15"/>
    <row r="220" ht="36" customHeight="1" x14ac:dyDescent="0.15"/>
    <row r="221" ht="36" customHeight="1" x14ac:dyDescent="0.15"/>
    <row r="222" ht="36" customHeight="1" x14ac:dyDescent="0.15"/>
    <row r="223" ht="36" customHeight="1" x14ac:dyDescent="0.15"/>
    <row r="224" ht="36" customHeight="1" x14ac:dyDescent="0.15"/>
    <row r="225" ht="36" customHeight="1" x14ac:dyDescent="0.15"/>
    <row r="226" ht="36" customHeight="1" x14ac:dyDescent="0.15"/>
    <row r="227" ht="36" customHeight="1" x14ac:dyDescent="0.15"/>
    <row r="228" ht="36" customHeight="1" x14ac:dyDescent="0.15"/>
    <row r="229" ht="36" customHeight="1" x14ac:dyDescent="0.15"/>
    <row r="230" ht="36" customHeight="1" x14ac:dyDescent="0.15"/>
    <row r="231" ht="36" customHeight="1" x14ac:dyDescent="0.15"/>
    <row r="232" ht="36" customHeight="1" x14ac:dyDescent="0.15"/>
    <row r="233" ht="36" customHeight="1" x14ac:dyDescent="0.15"/>
    <row r="234" ht="36" customHeight="1" x14ac:dyDescent="0.15"/>
    <row r="235" ht="36" customHeight="1" x14ac:dyDescent="0.15"/>
    <row r="236" ht="36" customHeight="1" x14ac:dyDescent="0.15"/>
    <row r="237" ht="36" customHeight="1" x14ac:dyDescent="0.15"/>
    <row r="238" ht="36" customHeight="1" x14ac:dyDescent="0.15"/>
    <row r="239" ht="36" customHeight="1" x14ac:dyDescent="0.15"/>
    <row r="240" ht="36" customHeight="1" x14ac:dyDescent="0.15"/>
    <row r="241" ht="36" customHeight="1" x14ac:dyDescent="0.15"/>
    <row r="242" ht="36" customHeight="1" x14ac:dyDescent="0.15"/>
    <row r="243" ht="36" customHeight="1" x14ac:dyDescent="0.15"/>
    <row r="244" ht="36" customHeight="1" x14ac:dyDescent="0.15"/>
    <row r="245" ht="36" customHeight="1" x14ac:dyDescent="0.15"/>
    <row r="246" ht="36" customHeight="1" x14ac:dyDescent="0.15"/>
    <row r="247" ht="36" customHeight="1" x14ac:dyDescent="0.15"/>
    <row r="248" ht="36" customHeight="1" x14ac:dyDescent="0.15"/>
    <row r="249" ht="36" customHeight="1" x14ac:dyDescent="0.15"/>
    <row r="250" ht="36" customHeight="1" x14ac:dyDescent="0.15"/>
    <row r="251" ht="36" customHeight="1" x14ac:dyDescent="0.15"/>
  </sheetData>
  <sheetProtection algorithmName="SHA-512" hashValue="YwChuDbJp+G8WbCYmDv4HPvM1fJjeDaeNrwoQ9xfxBVM23DJ9h/sRGe3/p5N3BNS7LNgWIGILks4QW8FONUGfw==" saltValue="qr6gIRAAjMcaxhso7zij7w==" spinCount="100000" sheet="1" objects="1" scenarios="1"/>
  <mergeCells count="29">
    <mergeCell ref="C20:D20"/>
    <mergeCell ref="C23:D23"/>
    <mergeCell ref="C24:D24"/>
    <mergeCell ref="C25:D25"/>
    <mergeCell ref="C26:D26"/>
    <mergeCell ref="C27:D27"/>
    <mergeCell ref="S5:AM5"/>
    <mergeCell ref="C9:D9"/>
    <mergeCell ref="C10:D10"/>
    <mergeCell ref="C11:D11"/>
    <mergeCell ref="C12:D12"/>
    <mergeCell ref="C13:D13"/>
    <mergeCell ref="C16:D16"/>
    <mergeCell ref="C17:D17"/>
    <mergeCell ref="C18:D18"/>
    <mergeCell ref="C19:D19"/>
    <mergeCell ref="C7:D8"/>
    <mergeCell ref="E7:E8"/>
    <mergeCell ref="F7:F8"/>
    <mergeCell ref="G7:G8"/>
    <mergeCell ref="H7:H8"/>
    <mergeCell ref="L1:P1"/>
    <mergeCell ref="I7:P7"/>
    <mergeCell ref="K8:P8"/>
    <mergeCell ref="L2:P2"/>
    <mergeCell ref="D5:F5"/>
    <mergeCell ref="G5:H6"/>
    <mergeCell ref="I5:I6"/>
    <mergeCell ref="D6:F6"/>
  </mergeCells>
  <phoneticPr fontId="1"/>
  <conditionalFormatting sqref="H9:H13 H16:H20 H23:H27">
    <cfRule type="containsText" dxfId="460" priority="17" operator="containsText" text="船長">
      <formula>NOT(ISERROR(SEARCH("船長",H9)))</formula>
    </cfRule>
    <cfRule type="containsText" dxfId="459" priority="18" operator="containsText" text="一等航海士">
      <formula>NOT(ISERROR(SEARCH("一等航海士",H9)))</formula>
    </cfRule>
  </conditionalFormatting>
  <conditionalFormatting sqref="H9:R13 S9:AL14 AM11:AM14 K14:R15 S15:AM29 H16:R20 H23:R27">
    <cfRule type="containsText" dxfId="458" priority="15" operator="containsText" text="三等航海士">
      <formula>NOT(ISERROR(SEARCH("三等航海士",H9)))</formula>
    </cfRule>
    <cfRule type="containsText" dxfId="457" priority="16" operator="containsText" text="二等航海士">
      <formula>NOT(ISERROR(SEARCH("二等航海士",H9)))</formula>
    </cfRule>
  </conditionalFormatting>
  <conditionalFormatting sqref="K21:P21">
    <cfRule type="containsText" dxfId="456" priority="5" operator="containsText" text="三等航海士">
      <formula>NOT(ISERROR(SEARCH("三等航海士",K21)))</formula>
    </cfRule>
    <cfRule type="containsText" dxfId="455" priority="6" operator="containsText" text="二等航海士">
      <formula>NOT(ISERROR(SEARCH("二等航海士",K21)))</formula>
    </cfRule>
  </conditionalFormatting>
  <conditionalFormatting sqref="K28:P29">
    <cfRule type="containsText" dxfId="454" priority="1" operator="containsText" text="三等航海士">
      <formula>NOT(ISERROR(SEARCH("三等航海士",K28)))</formula>
    </cfRule>
    <cfRule type="containsText" dxfId="453" priority="2" operator="containsText" text="二等航海士">
      <formula>NOT(ISERROR(SEARCH("二等航海士",K28)))</formula>
    </cfRule>
  </conditionalFormatting>
  <dataValidations count="4">
    <dataValidation type="list" allowBlank="1" showInputMessage="1" showErrorMessage="1" sqref="I5" xr:uid="{90C263B3-B1FA-4C2E-BC98-254FC044FE00}">
      <formula1>"　　,一,　　,二,　　,三,　　,"</formula1>
    </dataValidation>
    <dataValidation type="list" allowBlank="1" showInputMessage="1" sqref="E9:E13 E16:E20 E23:E27" xr:uid="{888E3C73-37BD-49C5-AFD4-06410B00250A}">
      <formula1>"コンテナ船,自動車船,ばら積み船,タンカー,客船,フェリー,護衛船,巡視船,調査船,その他の船は直接入力して下さい"</formula1>
    </dataValidation>
    <dataValidation type="list" allowBlank="1" showInputMessage="1" sqref="G9:G13 G16:G20 G23:G27" xr:uid="{D29950DF-9568-44BA-9129-42CFAD80DA86}">
      <formula1>"遠洋区域,近海区域,沿海区域,その他は直接入力"</formula1>
    </dataValidation>
    <dataValidation type="list" allowBlank="1" sqref="H9:H13 H16:H20 H23:H27" xr:uid="{C8DEB1A7-FA5C-4CCA-BF9E-0729F8170B4A}">
      <formula1>INDIRECT($I$5)</formula1>
    </dataValidation>
  </dataValidations>
  <printOptions horizontalCentered="1" verticalCentered="1"/>
  <pageMargins left="0.19685039370078741" right="0.19685039370078741" top="0.27559055118110237" bottom="0" header="0.51181102362204722" footer="0.31496062992125984"/>
  <pageSetup paperSize="9" scale="4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8FD61-60AB-44E3-B8E6-EE194020C337}">
  <sheetPr>
    <tabColor rgb="FFFFCCFF"/>
    <pageSetUpPr fitToPage="1"/>
  </sheetPr>
  <dimension ref="A1:CE147"/>
  <sheetViews>
    <sheetView showGridLines="0" zoomScale="50" zoomScaleNormal="50" workbookViewId="0">
      <pane xSplit="2" ySplit="8" topLeftCell="C9" activePane="bottomRight" state="frozen"/>
      <selection pane="topRight" activeCell="C1" sqref="C1"/>
      <selection pane="bottomLeft" activeCell="A9" sqref="A9"/>
      <selection pane="bottomRight"/>
    </sheetView>
  </sheetViews>
  <sheetFormatPr defaultColWidth="9" defaultRowHeight="18.75" x14ac:dyDescent="0.2"/>
  <cols>
    <col min="1" max="1" width="6.625" style="25" customWidth="1"/>
    <col min="2" max="2" width="1.625" style="26" customWidth="1"/>
    <col min="3" max="3" width="15.625" style="26" customWidth="1"/>
    <col min="4" max="7" width="20.625" style="26" customWidth="1"/>
    <col min="8" max="8" width="30.625" style="25" customWidth="1"/>
    <col min="9" max="10" width="25.625" style="126" customWidth="1"/>
    <col min="11" max="11" width="7.625" style="126" customWidth="1"/>
    <col min="12" max="12" width="4.625" style="25" customWidth="1"/>
    <col min="13" max="13" width="7.625" style="126" customWidth="1"/>
    <col min="14" max="14" width="4.625" style="25" customWidth="1"/>
    <col min="15" max="15" width="7.625" style="126" customWidth="1"/>
    <col min="16" max="16" width="4.625" style="25" customWidth="1"/>
    <col min="17" max="17" width="6.625" style="60" customWidth="1"/>
    <col min="18" max="18" width="1.625" style="60" customWidth="1"/>
    <col min="19" max="19" width="7.625" style="11" customWidth="1"/>
    <col min="20" max="20" width="7.625" style="65" customWidth="1"/>
    <col min="21" max="21" width="40.625" style="57" customWidth="1"/>
    <col min="22" max="22" width="1.625" style="57" customWidth="1"/>
    <col min="23" max="23" width="35.625" style="60" customWidth="1"/>
    <col min="24" max="24" width="7.625" style="126" customWidth="1"/>
    <col min="25" max="25" width="5.625" style="25" customWidth="1"/>
    <col min="26" max="26" width="7.625" style="126" customWidth="1"/>
    <col min="27" max="27" width="5.625" style="25" customWidth="1"/>
    <col min="28" max="28" width="7.625" style="126" customWidth="1"/>
    <col min="29" max="29" width="5.625" style="25" customWidth="1"/>
    <col min="30" max="30" width="7.625" style="126" customWidth="1"/>
    <col min="31" max="31" width="5.625" style="25" customWidth="1"/>
    <col min="32" max="32" width="7.625" style="126" customWidth="1"/>
    <col min="33" max="33" width="5.625" style="25" customWidth="1"/>
    <col min="34" max="34" width="7.625" style="126" customWidth="1"/>
    <col min="35" max="35" width="5.625" style="25" customWidth="1"/>
    <col min="36" max="36" width="4.25" style="60" customWidth="1"/>
    <col min="37" max="37" width="8" style="60" hidden="1" customWidth="1"/>
    <col min="38" max="40" width="8.625" style="60" hidden="1" customWidth="1"/>
    <col min="41" max="41" width="7.125" style="60" hidden="1" customWidth="1"/>
    <col min="42" max="42" width="13.625" style="68" hidden="1" customWidth="1"/>
    <col min="43" max="43" width="13.625" style="63" hidden="1" customWidth="1"/>
    <col min="44" max="44" width="13.625" style="60" hidden="1" customWidth="1"/>
    <col min="45" max="45" width="5.625" style="60" hidden="1" customWidth="1"/>
    <col min="46" max="46" width="13.625" style="60" hidden="1" customWidth="1"/>
    <col min="47" max="48" width="13.625" style="64" hidden="1" customWidth="1"/>
    <col min="49" max="51" width="13.625" style="60" hidden="1" customWidth="1"/>
    <col min="52" max="52" width="5.625" style="60" hidden="1" customWidth="1"/>
    <col min="53" max="55" width="8.625" style="65" hidden="1" customWidth="1"/>
    <col min="56" max="56" width="5.625" style="65" hidden="1" customWidth="1"/>
    <col min="57" max="59" width="8.625" style="65" hidden="1" customWidth="1"/>
    <col min="60" max="60" width="5.625" style="65" hidden="1" customWidth="1"/>
    <col min="61" max="63" width="8.625" style="65" hidden="1" customWidth="1"/>
    <col min="64" max="64" width="5.625" style="65" hidden="1" customWidth="1"/>
    <col min="65" max="67" width="8.625" style="65" hidden="1" customWidth="1"/>
    <col min="68" max="68" width="5.625" style="65" hidden="1" customWidth="1"/>
    <col min="69" max="71" width="8.625" style="65" hidden="1" customWidth="1"/>
    <col min="72" max="72" width="5.625" style="65" hidden="1" customWidth="1"/>
    <col min="73" max="73" width="5.625" style="60" hidden="1" customWidth="1"/>
    <col min="74" max="75" width="30.625" style="60" hidden="1" customWidth="1"/>
    <col min="76" max="76" width="37.875" style="60" hidden="1" customWidth="1"/>
    <col min="77" max="77" width="5.625" style="60" hidden="1" customWidth="1"/>
    <col min="78" max="79" width="30.625" style="60" hidden="1" customWidth="1"/>
    <col min="80" max="80" width="35.375" style="60" hidden="1" customWidth="1"/>
    <col min="81" max="81" width="5.625" style="60" hidden="1" customWidth="1"/>
    <col min="82" max="82" width="35.375" style="60" hidden="1" customWidth="1"/>
    <col min="83" max="83" width="9" style="60" hidden="1" customWidth="1"/>
    <col min="84" max="84" width="9" style="60" customWidth="1"/>
    <col min="85" max="16384" width="9" style="60"/>
  </cols>
  <sheetData>
    <row r="1" spans="1:82" ht="33" customHeight="1" thickBot="1" x14ac:dyDescent="0.55000000000000004">
      <c r="C1" s="26" t="s">
        <v>218</v>
      </c>
      <c r="H1" s="11"/>
      <c r="I1" s="25"/>
      <c r="J1" s="25"/>
      <c r="K1" s="25"/>
      <c r="L1" s="358" t="s">
        <v>163</v>
      </c>
      <c r="M1" s="358"/>
      <c r="N1" s="358"/>
      <c r="O1" s="358"/>
      <c r="P1" s="358"/>
      <c r="Q1" s="27"/>
      <c r="R1" s="27"/>
      <c r="S1" s="30"/>
      <c r="T1" s="30"/>
      <c r="W1" s="58" t="s">
        <v>74</v>
      </c>
      <c r="X1" s="59"/>
      <c r="Y1" s="59"/>
      <c r="Z1" s="59"/>
      <c r="AA1" s="59"/>
      <c r="AB1" s="59"/>
      <c r="AC1" s="59"/>
      <c r="AD1" s="25"/>
      <c r="AF1" s="25"/>
      <c r="AH1" s="25"/>
      <c r="AK1" s="61"/>
      <c r="AL1" s="240"/>
      <c r="AM1" s="240"/>
      <c r="AN1" s="240"/>
      <c r="AO1" s="240"/>
      <c r="AP1" s="238"/>
      <c r="AQ1" s="239"/>
      <c r="AR1" s="240"/>
      <c r="AS1" s="240"/>
      <c r="AT1" s="240"/>
      <c r="AU1" s="241"/>
      <c r="AV1" s="241"/>
      <c r="AW1" s="240"/>
      <c r="AX1" s="240"/>
      <c r="AY1" s="240"/>
      <c r="AZ1" s="240"/>
      <c r="BB1" s="242"/>
      <c r="BC1" s="242"/>
      <c r="BD1" s="242"/>
      <c r="BE1" s="242"/>
      <c r="BF1" s="242"/>
      <c r="BG1" s="242"/>
      <c r="BH1" s="242"/>
      <c r="BI1" s="242"/>
      <c r="BJ1" s="242"/>
      <c r="BK1" s="242"/>
      <c r="BL1" s="242"/>
      <c r="BM1" s="242"/>
      <c r="BN1" s="242"/>
      <c r="BO1" s="242"/>
      <c r="BP1" s="242"/>
      <c r="BQ1" s="242"/>
      <c r="BR1" s="242"/>
      <c r="BS1" s="242"/>
      <c r="BT1" s="242"/>
      <c r="BV1" s="60" t="s">
        <v>205</v>
      </c>
    </row>
    <row r="2" spans="1:82" ht="33" customHeight="1" thickTop="1" thickBot="1" x14ac:dyDescent="0.55000000000000004">
      <c r="H2" s="11"/>
      <c r="I2" s="25"/>
      <c r="J2" s="25"/>
      <c r="K2" s="27" t="s">
        <v>73</v>
      </c>
      <c r="L2" s="438" t="s">
        <v>72</v>
      </c>
      <c r="M2" s="439"/>
      <c r="N2" s="439"/>
      <c r="O2" s="439"/>
      <c r="P2" s="440"/>
      <c r="Q2" s="66"/>
      <c r="R2" s="66"/>
      <c r="S2" s="52"/>
      <c r="T2" s="52"/>
      <c r="W2" s="67" t="s">
        <v>95</v>
      </c>
      <c r="X2" s="441" t="s">
        <v>96</v>
      </c>
      <c r="Y2" s="442"/>
      <c r="Z2" s="442"/>
      <c r="AA2" s="442"/>
      <c r="AB2" s="442"/>
      <c r="AC2" s="443"/>
      <c r="AD2" s="441" t="s">
        <v>14</v>
      </c>
      <c r="AE2" s="442"/>
      <c r="AF2" s="442"/>
      <c r="AG2" s="442"/>
      <c r="AH2" s="442"/>
      <c r="AI2" s="444"/>
      <c r="AK2" s="61"/>
      <c r="AL2" s="240"/>
      <c r="AM2" s="240"/>
      <c r="AN2" s="240"/>
      <c r="AO2" s="240"/>
      <c r="AP2" s="243"/>
      <c r="AQ2" s="239"/>
      <c r="AR2" s="240"/>
      <c r="AS2" s="240"/>
      <c r="AT2" s="240"/>
      <c r="AU2" s="241"/>
      <c r="AV2" s="241"/>
      <c r="AW2" s="240"/>
      <c r="AX2" s="240"/>
      <c r="AY2" s="240"/>
      <c r="AZ2" s="240"/>
      <c r="BA2" s="242"/>
      <c r="BB2" s="242"/>
      <c r="BC2" s="242"/>
      <c r="BD2" s="242"/>
      <c r="BE2" s="242"/>
      <c r="BF2" s="242"/>
      <c r="BG2" s="242"/>
      <c r="BH2" s="242"/>
      <c r="BI2" s="242"/>
      <c r="BJ2" s="242"/>
      <c r="BK2" s="242"/>
      <c r="BL2" s="242"/>
      <c r="BM2" s="242"/>
      <c r="BN2" s="242"/>
      <c r="BO2" s="242"/>
      <c r="BP2" s="242"/>
      <c r="BQ2" s="242"/>
      <c r="BR2" s="242"/>
      <c r="BS2" s="242"/>
      <c r="BT2" s="242"/>
      <c r="BV2" s="60" t="s">
        <v>206</v>
      </c>
    </row>
    <row r="3" spans="1:82" ht="33" customHeight="1" thickTop="1" x14ac:dyDescent="0.5">
      <c r="C3" s="69" t="s">
        <v>167</v>
      </c>
      <c r="I3" s="25"/>
      <c r="J3" s="25"/>
      <c r="K3" s="25"/>
      <c r="M3" s="25"/>
      <c r="O3" s="25"/>
      <c r="Q3" s="26"/>
      <c r="R3" s="26"/>
      <c r="T3" s="11"/>
      <c r="W3" s="149" t="s">
        <v>11</v>
      </c>
      <c r="X3" s="70" cm="1">
        <f t="array" ref="X3">IF(AND(ISBLANK($I$9:$I$38),ISBLANK($J$9:$J$38)),"",SUMIF($H$9:$H$38,W3,K$9:K$38)+INT((SUMIF($H$9:$H$38,W3,M$9:M$38)+INT(SUMIF($H$9:$H$38,W3,O$9:O$38)/30))/12))</f>
        <v>0</v>
      </c>
      <c r="Y3" s="33" t="str">
        <f>IF(OR(X3="",X3=0),"","年")</f>
        <v/>
      </c>
      <c r="Z3" s="70" cm="1">
        <f t="array" ref="Z3">IF(AND(ISBLANK($I$9:$I$38),ISBLANK($J$9:$J$38)),"",IF((SUMIF($H$9:$H$38,W3,M$9:M$38)+INT(SUMIF($H$9:$H$38,W3,O$9:O$38)/30))&lt;12,SUMIF($H$9:$H$38,W3,M$9:M$38)+INT(SUMIF($H$9:$H$38,W3,O$9:O$38)/30),12*((SUMIF($H$9:$H$38,W3,M$9:M$38)+INT(SUMIF($H$9:$H$38,W3,O$9:O$38)/30))/12-INT((SUMIF($H$9:$H$38,W3,M$9:M$38)+INT(SUMIF($H$9:$H$38,W3,O$9:O$38)/30))/12))))</f>
        <v>0</v>
      </c>
      <c r="AA3" s="33" t="str">
        <f>IF(OR(Z3="",Z3=0),"","月")</f>
        <v/>
      </c>
      <c r="AB3" s="33" cm="1">
        <f t="array" ref="AB3">IF(AND(ISBLANK($I$9:$I$38),ISBLANK($J$9:$J$38)),"",IF(SUMIF($H$9:$H$38,W3,O$9:O$38)&lt;30,SUMIF($H$9:$H$38,W3,O$9:O$38),30*(SUMIF($H$9:$H$38,W3,O$9:O$38)/30-INT(SUMIF($H$9:$H$38,W3,O$9:O$38)/30))))</f>
        <v>0</v>
      </c>
      <c r="AC3" s="33" t="str">
        <f t="shared" ref="AC3:AC20" si="0">IF(OR(AB3="",AB3=0),"","日")</f>
        <v/>
      </c>
      <c r="AD3" s="423" cm="1">
        <f t="array" ref="AD3">IF(AND(ISBLANK($I$9:$I$38),ISBLANK($J$9:$J$38)),"",SUM(X3:X5)+INT((SUM(Z3:Z5)+INT(SUM(AB3:AB5)/30))/12))</f>
        <v>0</v>
      </c>
      <c r="AE3" s="417" t="str">
        <f t="shared" ref="AE3" si="1">IF(OR(AD3="",AD3=0),"","年")</f>
        <v/>
      </c>
      <c r="AF3" s="417" cm="1">
        <f t="array" ref="AF3">IF(AND(ISBLANK($I$9:$I$38),ISBLANK($J$9:$J$38)),"",IF((SUM(Z3:Z5)+INT(SUM(AB3:AB5)/30))&lt;12,SUM(Z3:Z5)+INT(SUM(AB3:AB5)/30),12*((SUM(Z3:Z5)+INT(SUM(AB3:AB5)/30))/12-INT((SUM(Z3:Z5)+INT(SUM(AB3:AB5)/30))/12))))</f>
        <v>0</v>
      </c>
      <c r="AG3" s="417" t="str">
        <f t="shared" ref="AG3" si="2">IF(OR(AF3="",AF3=0),"","月")</f>
        <v/>
      </c>
      <c r="AH3" s="417" cm="1">
        <f t="array" ref="AH3">IF(AND(ISBLANK($I$9:$I$38),ISBLANK($J$9:$J$38)),"",IF(SUM(AB3:AB5)&lt;30,SUM(AB3:AB5),30*(SUM(AB3:AB5)/30-INT(SUM(AB3:AB5)/30))))</f>
        <v>0</v>
      </c>
      <c r="AI3" s="420" t="str">
        <f t="shared" ref="AI3" si="3">IF(OR(AH3="",AH3=0),"","日")</f>
        <v/>
      </c>
      <c r="AJ3" s="26"/>
      <c r="AK3" s="61"/>
      <c r="AL3" s="240"/>
      <c r="AM3" s="240"/>
      <c r="AN3" s="240"/>
      <c r="AO3" s="240"/>
      <c r="AP3" s="243"/>
      <c r="AQ3" s="239"/>
      <c r="AR3" s="240"/>
      <c r="AS3" s="240"/>
      <c r="AT3" s="240"/>
      <c r="AU3" s="241"/>
      <c r="AV3" s="241"/>
      <c r="AW3" s="240"/>
      <c r="AX3" s="240"/>
      <c r="AY3" s="240"/>
      <c r="AZ3" s="240"/>
      <c r="BA3" s="242"/>
      <c r="BB3" s="242"/>
      <c r="BC3" s="242"/>
      <c r="BD3" s="242"/>
      <c r="BE3" s="242"/>
      <c r="BF3" s="242"/>
      <c r="BG3" s="242"/>
      <c r="BH3" s="242"/>
      <c r="BI3" s="242"/>
      <c r="BJ3" s="242"/>
      <c r="BK3" s="242"/>
      <c r="BL3" s="242"/>
      <c r="BM3" s="242"/>
      <c r="BN3" s="242"/>
      <c r="BO3" s="242"/>
      <c r="BP3" s="242"/>
      <c r="BQ3" s="242"/>
      <c r="BR3" s="242"/>
      <c r="BS3" s="242"/>
      <c r="BT3" s="242"/>
      <c r="BV3" s="60" t="s">
        <v>207</v>
      </c>
    </row>
    <row r="4" spans="1:82" ht="33" customHeight="1" thickBot="1" x14ac:dyDescent="0.55000000000000004">
      <c r="C4" s="25"/>
      <c r="D4" s="25"/>
      <c r="E4" s="25"/>
      <c r="F4" s="25"/>
      <c r="G4" s="25"/>
      <c r="H4" s="11"/>
      <c r="I4" s="25"/>
      <c r="J4" s="25"/>
      <c r="K4" s="25"/>
      <c r="M4" s="25"/>
      <c r="O4" s="25"/>
      <c r="Q4" s="25"/>
      <c r="R4" s="25"/>
      <c r="T4" s="11"/>
      <c r="W4" s="150" t="s">
        <v>97</v>
      </c>
      <c r="X4" s="71" cm="1">
        <f t="array" ref="X4">IF(AND(ISBLANK($I$9:$I$38),ISBLANK($J$9:$J$38)),"",SUMIF($H$9:$H$38,W4,K$9:K$38)+INT((SUMIF($H$9:$H$38,W4,M$9:M$38)+INT(SUMIF($H$9:$H$38,W4,O$9:O$38)/30))/12))</f>
        <v>0</v>
      </c>
      <c r="Y4" s="34" t="str">
        <f t="shared" ref="Y4:Y20" si="4">IF(OR(X4="",X4=0),"","年")</f>
        <v/>
      </c>
      <c r="Z4" s="71" cm="1">
        <f t="array" ref="Z4">IF(AND(ISBLANK($I$9:$I$38),ISBLANK($J$9:$J$38)),"",IF((SUMIF($H$9:$H$38,W4,M$9:M$38)+INT(SUMIF($H$9:$H$38,W4,O$9:O$38)/30))&lt;12,SUMIF($H$9:$H$38,W4,M$9:M$38)+INT(SUMIF($H$9:$H$38,W4,O$9:O$38)/30),12*((SUMIF($H$9:$H$38,W4,M$9:M$38)+INT(SUMIF($H$9:$H$38,W4,O$9:O$38)/30))/12-INT((SUMIF($H$9:$H$38,W4,M$9:M$38)+INT(SUMIF($H$9:$H$38,W4,O$9:O$38)/30))/12))))</f>
        <v>0</v>
      </c>
      <c r="AA4" s="34" t="str">
        <f t="shared" ref="AA4:AA20" si="5">IF(OR(Z4="",Z4=0),"","月")</f>
        <v/>
      </c>
      <c r="AB4" s="34" cm="1">
        <f t="array" ref="AB4">IF(AND(ISBLANK($I$9:$I$38),ISBLANK($J$9:$J$38)),"",IF(SUMIF($H$9:$H$38,W4,O$9:O$38)&lt;30,SUMIF($H$9:$H$38,W4,O$9:O$38),30*(SUMIF($H$9:$H$38,W4,O$9:O$38)/30-INT(SUMIF($H$9:$H$38,W4,O$9:O$38)/30))))</f>
        <v>0</v>
      </c>
      <c r="AC4" s="34" t="str">
        <f t="shared" si="0"/>
        <v/>
      </c>
      <c r="AD4" s="424"/>
      <c r="AE4" s="418"/>
      <c r="AF4" s="418"/>
      <c r="AG4" s="418"/>
      <c r="AH4" s="418"/>
      <c r="AI4" s="421"/>
      <c r="AJ4" s="25"/>
      <c r="AK4" s="73"/>
      <c r="AL4" s="240"/>
      <c r="AM4" s="240"/>
      <c r="AN4" s="240"/>
      <c r="AO4" s="240"/>
      <c r="AP4" s="395" t="s">
        <v>196</v>
      </c>
      <c r="AQ4" s="395"/>
      <c r="AR4" s="395"/>
      <c r="AS4" s="274"/>
      <c r="AT4" s="240"/>
      <c r="AU4" s="241"/>
      <c r="AV4" s="241"/>
      <c r="AW4" s="240"/>
      <c r="AX4" s="240"/>
      <c r="AY4" s="240"/>
      <c r="AZ4" s="240"/>
      <c r="BA4" s="242"/>
      <c r="BB4" s="242"/>
      <c r="BC4" s="242"/>
      <c r="BD4" s="242"/>
      <c r="BE4" s="242"/>
      <c r="BF4" s="242"/>
      <c r="BG4" s="242"/>
      <c r="BH4" s="242"/>
      <c r="BI4" s="242"/>
      <c r="BJ4" s="242"/>
      <c r="BK4" s="242"/>
      <c r="BL4" s="242"/>
      <c r="BM4" s="242"/>
      <c r="BN4" s="242"/>
      <c r="BO4" s="242"/>
      <c r="BP4" s="242"/>
      <c r="BQ4" s="242"/>
      <c r="BR4" s="242"/>
      <c r="BS4" s="242"/>
      <c r="BT4" s="242"/>
      <c r="BV4" s="60" t="s">
        <v>204</v>
      </c>
    </row>
    <row r="5" spans="1:82" ht="33" customHeight="1" thickTop="1" thickBot="1" x14ac:dyDescent="0.55000000000000004">
      <c r="C5" s="74" t="s">
        <v>0</v>
      </c>
      <c r="D5" s="429"/>
      <c r="E5" s="429"/>
      <c r="F5" s="429"/>
      <c r="G5" s="364" t="s">
        <v>1</v>
      </c>
      <c r="H5" s="365"/>
      <c r="I5" s="430"/>
      <c r="J5" s="11"/>
      <c r="K5" s="11"/>
      <c r="L5" s="11"/>
      <c r="M5" s="11"/>
      <c r="N5" s="11"/>
      <c r="O5" s="11"/>
      <c r="P5" s="11"/>
      <c r="Q5" s="11"/>
      <c r="R5" s="11"/>
      <c r="S5" s="30"/>
      <c r="T5" s="30"/>
      <c r="W5" s="151" t="s">
        <v>98</v>
      </c>
      <c r="X5" s="75" cm="1">
        <f t="array" ref="X5">IF(AND(ISBLANK($I$9:$I$38),ISBLANK($J$9:$J$38)),"",SUMIF($H$9:$H$38,W5,K$9:K$38)+INT((SUMIF($H$9:$H$38,W5,M$9:M$38)+INT(SUMIF($H$9:$H$38,W5,O$9:O$38)/30))/12))</f>
        <v>0</v>
      </c>
      <c r="Y5" s="35" t="str">
        <f t="shared" si="4"/>
        <v/>
      </c>
      <c r="Z5" s="75" cm="1">
        <f t="array" ref="Z5">IF(AND(ISBLANK($I$9:$I$38),ISBLANK($J$9:$J$38)),"",IF((SUMIF($H$9:$H$38,W5,M$9:M$38)+INT(SUMIF($H$9:$H$38,W5,O$9:O$38)/30))&lt;12,SUMIF($H$9:$H$38,W5,M$9:M$38)+INT(SUMIF($H$9:$H$38,W5,O$9:O$38)/30),12*((SUMIF($H$9:$H$38,W5,M$9:M$38)+INT(SUMIF($H$9:$H$38,W5,O$9:O$38)/30))/12-INT((SUMIF($H$9:$H$38,W5,M$9:M$38)+INT(SUMIF($H$9:$H$38,W5,O$9:O$38)/30))/12))))</f>
        <v>0</v>
      </c>
      <c r="AA5" s="35" t="str">
        <f t="shared" si="5"/>
        <v/>
      </c>
      <c r="AB5" s="35" cm="1">
        <f t="array" ref="AB5">IF(AND(ISBLANK($I$9:$I$38),ISBLANK($J$9:$J$38)),"",IF(SUMIF($H$9:$H$38,W5,O$9:O$38)&lt;30,SUMIF($H$9:$H$38,W5,O$9:O$38),30*(SUMIF($H$9:$H$38,W5,O$9:O$38)/30-INT(SUMIF($H$9:$H$38,W5,O$9:O$38)/30))))</f>
        <v>0</v>
      </c>
      <c r="AC5" s="35" t="str">
        <f t="shared" si="0"/>
        <v/>
      </c>
      <c r="AD5" s="425"/>
      <c r="AE5" s="419"/>
      <c r="AF5" s="419"/>
      <c r="AG5" s="419"/>
      <c r="AH5" s="419"/>
      <c r="AI5" s="422"/>
      <c r="AJ5" s="25"/>
      <c r="AK5" s="73"/>
      <c r="AL5" s="240"/>
      <c r="AM5" s="240"/>
      <c r="AN5" s="240"/>
      <c r="AO5" s="240"/>
      <c r="AP5" s="243" t="s">
        <v>197</v>
      </c>
      <c r="AQ5" s="239"/>
      <c r="AR5" s="240"/>
      <c r="AS5" s="240"/>
      <c r="AT5" s="240"/>
      <c r="AU5" s="241"/>
      <c r="AV5" s="241"/>
      <c r="AW5" s="240"/>
      <c r="AX5" s="240"/>
      <c r="AY5" s="240"/>
      <c r="AZ5" s="240"/>
      <c r="BA5" s="242"/>
      <c r="BB5" s="242"/>
      <c r="BC5" s="242"/>
      <c r="BD5" s="242"/>
      <c r="BE5" s="242"/>
      <c r="BF5" s="242"/>
      <c r="BG5" s="242"/>
      <c r="BH5" s="242"/>
      <c r="BI5" s="242"/>
      <c r="BJ5" s="242"/>
      <c r="BK5" s="242"/>
      <c r="BL5" s="242"/>
      <c r="BM5" s="242"/>
      <c r="BN5" s="242"/>
      <c r="BO5" s="242"/>
      <c r="BP5" s="242"/>
      <c r="BQ5" s="242"/>
      <c r="BR5" s="242"/>
      <c r="BS5" s="242"/>
      <c r="BT5" s="242"/>
      <c r="BV5" s="60" t="s">
        <v>213</v>
      </c>
    </row>
    <row r="6" spans="1:82" ht="33" customHeight="1" thickTop="1" thickBot="1" x14ac:dyDescent="0.55000000000000004">
      <c r="C6" s="74" t="s">
        <v>3</v>
      </c>
      <c r="D6" s="432"/>
      <c r="E6" s="432"/>
      <c r="F6" s="432"/>
      <c r="G6" s="366"/>
      <c r="H6" s="367"/>
      <c r="I6" s="431"/>
      <c r="J6" s="11"/>
      <c r="K6" s="11"/>
      <c r="L6" s="11"/>
      <c r="M6" s="11"/>
      <c r="N6" s="11"/>
      <c r="O6" s="11"/>
      <c r="P6" s="11"/>
      <c r="Q6" s="11"/>
      <c r="R6" s="11"/>
      <c r="S6" s="30"/>
      <c r="T6" s="30"/>
      <c r="W6" s="149" t="s">
        <v>13</v>
      </c>
      <c r="X6" s="70" cm="1">
        <f t="array" ref="X6">IF(AND(ISBLANK($I$9:$I$38),ISBLANK($J$9:$J$38)),"",SUMIF($H$9:$H$38,W6,K$9:K$38)+INT((SUMIF($H$9:$H$38,W6,M$9:M$38)+INT(SUMIF($H$9:$H$38,W6,O$9:O$38)/30))/12))</f>
        <v>0</v>
      </c>
      <c r="Y6" s="33" t="str">
        <f t="shared" si="4"/>
        <v/>
      </c>
      <c r="Z6" s="70" cm="1">
        <f t="array" ref="Z6">IF(AND(ISBLANK($I$9:$I$38),ISBLANK($J$9:$J$38)),"",IF((SUMIF($H$9:$H$38,W6,M$9:M$38)+INT(SUMIF($H$9:$H$38,W6,O$9:O$38)/30))&lt;12,SUMIF($H$9:$H$38,W6,M$9:M$38)+INT(SUMIF($H$9:$H$38,W6,O$9:O$38)/30),12*((SUMIF($H$9:$H$38,W6,M$9:M$38)+INT(SUMIF($H$9:$H$38,W6,O$9:O$38)/30))/12-INT((SUMIF($H$9:$H$38,W6,M$9:M$38)+INT(SUMIF($H$9:$H$38,W6,O$9:O$38)/30))/12))))</f>
        <v>0</v>
      </c>
      <c r="AA6" s="33" t="str">
        <f t="shared" si="5"/>
        <v/>
      </c>
      <c r="AB6" s="33" cm="1">
        <f t="array" ref="AB6">IF(AND(ISBLANK($I$9:$I$38),ISBLANK($J$9:$J$38)),"",IF(SUMIF($H$9:$H$38,W6,O$9:O$38)&lt;30,SUMIF($H$9:$H$38,W6,O$9:O$38),30*(SUMIF($H$9:$H$38,W6,O$9:O$38)/30-INT(SUMIF($H$9:$H$38,W6,O$9:O$38)/30))))</f>
        <v>0</v>
      </c>
      <c r="AC6" s="33" t="str">
        <f t="shared" si="0"/>
        <v/>
      </c>
      <c r="AD6" s="423" cm="1">
        <f t="array" ref="AD6">IF(AND(ISBLANK($I$9:$I$38),ISBLANK($J$9:$J$38)),"",SUM(X6:X10)+INT((SUM(Z6:Z10)+INT(SUM(AB6:AB10)/30))/12))</f>
        <v>0</v>
      </c>
      <c r="AE6" s="417" t="str">
        <f t="shared" ref="AE6" si="6">IF(OR(AD6="",AD6=0),"","年")</f>
        <v/>
      </c>
      <c r="AF6" s="417" cm="1">
        <f t="array" ref="AF6">IF(AND(ISBLANK($I$9:$I$38),ISBLANK($J$9:$J$38)),"",IF((SUM(Z6:Z10)+INT(SUM(AB6:AB10)/30))&lt;12,SUM(Z6:Z10)+INT(SUM(AB6:AB10)/30),12*((SUM(Z6:Z10)+INT(SUM(AB6:AB10)/30))/12-INT((SUM(Z6:Z10)+INT(SUM(AB6:AB10)/30))/12))))</f>
        <v>0</v>
      </c>
      <c r="AG6" s="417" t="str">
        <f t="shared" ref="AG6" si="7">IF(OR(AF6="",AF6=0),"","月")</f>
        <v/>
      </c>
      <c r="AH6" s="417" cm="1">
        <f t="array" ref="AH6">IF(AND(ISBLANK($I$9:$I$38),ISBLANK($J$9:$J$38)),"",IF(SUM(AB6:AB10)&lt;30,SUM(AB6:AB10),30*(SUM(AB6:AB10)/30-INT(SUM(AB6:AB10)/30))))</f>
        <v>0</v>
      </c>
      <c r="AI6" s="420" t="str">
        <f t="shared" ref="AI6" si="8">IF(OR(AH6="",AH6=0),"","日")</f>
        <v/>
      </c>
      <c r="AJ6" s="25"/>
      <c r="AK6" s="76"/>
      <c r="AL6" s="274"/>
      <c r="AM6" s="274"/>
      <c r="AN6" s="274"/>
      <c r="AO6" s="244"/>
      <c r="AP6" s="396" t="s">
        <v>99</v>
      </c>
      <c r="AQ6" s="396"/>
      <c r="AR6" s="396"/>
      <c r="AS6" s="273"/>
      <c r="AT6" s="397" t="s">
        <v>100</v>
      </c>
      <c r="AU6" s="397"/>
      <c r="AV6" s="397"/>
      <c r="AW6" s="397"/>
      <c r="AX6" s="397"/>
      <c r="AY6" s="244"/>
      <c r="AZ6" s="240"/>
      <c r="BA6" s="275"/>
      <c r="BB6" s="275"/>
      <c r="BC6" s="275"/>
      <c r="BD6" s="275"/>
      <c r="BE6" s="275"/>
      <c r="BF6" s="275"/>
      <c r="BG6" s="275"/>
      <c r="BH6" s="275"/>
      <c r="BI6" s="275"/>
      <c r="BJ6" s="275"/>
      <c r="BK6" s="275"/>
      <c r="BL6" s="275"/>
      <c r="BM6" s="275"/>
      <c r="BN6" s="275"/>
      <c r="BO6" s="275"/>
      <c r="BP6" s="275"/>
      <c r="BQ6" s="408" t="s">
        <v>203</v>
      </c>
      <c r="BR6" s="408"/>
      <c r="BS6" s="408"/>
      <c r="BT6" s="275"/>
      <c r="BV6" s="60">
        <v>20250722</v>
      </c>
    </row>
    <row r="7" spans="1:82" s="25" customFormat="1" ht="33" customHeight="1" thickTop="1" thickBot="1" x14ac:dyDescent="0.25">
      <c r="C7" s="426" t="s">
        <v>60</v>
      </c>
      <c r="D7" s="359"/>
      <c r="E7" s="426" t="s">
        <v>59</v>
      </c>
      <c r="F7" s="427" t="s">
        <v>58</v>
      </c>
      <c r="G7" s="426" t="s">
        <v>61</v>
      </c>
      <c r="H7" s="426" t="s">
        <v>62</v>
      </c>
      <c r="I7" s="359" t="s">
        <v>4</v>
      </c>
      <c r="J7" s="359"/>
      <c r="K7" s="359"/>
      <c r="L7" s="359"/>
      <c r="M7" s="359"/>
      <c r="N7" s="359"/>
      <c r="O7" s="359"/>
      <c r="P7" s="359"/>
      <c r="Q7" s="11"/>
      <c r="R7" s="11"/>
      <c r="S7" s="378" t="s">
        <v>159</v>
      </c>
      <c r="T7" s="435"/>
      <c r="U7" s="436" t="s">
        <v>166</v>
      </c>
      <c r="V7" s="78"/>
      <c r="W7" s="150" t="s">
        <v>24</v>
      </c>
      <c r="X7" s="71" cm="1">
        <f t="array" ref="X7">IF(AND(ISBLANK($I$9:$I$38),ISBLANK($J$9:$J$38)),"",SUMIF($H$9:$H$38,W7,K$9:K$38)+INT((SUMIF($H$9:$H$38,W7,M$9:M$38)+INT(SUMIF($H$9:$H$38,W7,O$9:O$38)/30))/12))</f>
        <v>0</v>
      </c>
      <c r="Y7" s="34" t="str">
        <f t="shared" si="4"/>
        <v/>
      </c>
      <c r="Z7" s="71" cm="1">
        <f t="array" ref="Z7">IF(AND(ISBLANK($I$9:$I$38),ISBLANK($J$9:$J$38)),"",IF((SUMIF($H$9:$H$38,W7,M$9:M$38)+INT(SUMIF($H$9:$H$38,W7,O$9:O$38)/30))&lt;12,SUMIF($H$9:$H$38,W7,M$9:M$38)+INT(SUMIF($H$9:$H$38,W7,O$9:O$38)/30),12*((SUMIF($H$9:$H$38,W7,M$9:M$38)+INT(SUMIF($H$9:$H$38,W7,O$9:O$38)/30))/12-INT((SUMIF($H$9:$H$38,W7,M$9:M$38)+INT(SUMIF($H$9:$H$38,W7,O$9:O$38)/30))/12))))</f>
        <v>0</v>
      </c>
      <c r="AA7" s="34" t="str">
        <f t="shared" si="5"/>
        <v/>
      </c>
      <c r="AB7" s="34" cm="1">
        <f t="array" ref="AB7">IF(AND(ISBLANK($I$9:$I$38),ISBLANK($J$9:$J$38)),"",IF(SUMIF($H$9:$H$38,W7,O$9:O$38)&lt;30,SUMIF($H$9:$H$38,W7,O$9:O$38),30*(SUMIF($H$9:$H$38,W7,O$9:O$38)/30-INT(SUMIF($H$9:$H$38,W7,O$9:O$38)/30))))</f>
        <v>0</v>
      </c>
      <c r="AC7" s="34" t="str">
        <f t="shared" si="0"/>
        <v/>
      </c>
      <c r="AD7" s="424"/>
      <c r="AE7" s="418"/>
      <c r="AF7" s="418"/>
      <c r="AG7" s="418"/>
      <c r="AH7" s="418"/>
      <c r="AI7" s="421"/>
      <c r="AK7" s="76"/>
      <c r="AL7" s="409" t="s">
        <v>214</v>
      </c>
      <c r="AM7" s="410"/>
      <c r="AN7" s="411"/>
      <c r="AO7" s="294"/>
      <c r="AP7" s="412" t="s">
        <v>191</v>
      </c>
      <c r="AQ7" s="413"/>
      <c r="AR7" s="245" t="s">
        <v>102</v>
      </c>
      <c r="AS7" s="249"/>
      <c r="AT7" s="414" t="s">
        <v>103</v>
      </c>
      <c r="AU7" s="415"/>
      <c r="AV7" s="416"/>
      <c r="AW7" s="415" t="s">
        <v>104</v>
      </c>
      <c r="AX7" s="415"/>
      <c r="AY7" s="416"/>
      <c r="AZ7" s="246"/>
      <c r="BA7" s="384" t="s">
        <v>105</v>
      </c>
      <c r="BB7" s="385"/>
      <c r="BC7" s="386"/>
      <c r="BD7" s="249"/>
      <c r="BE7" s="384" t="s">
        <v>106</v>
      </c>
      <c r="BF7" s="385"/>
      <c r="BG7" s="386"/>
      <c r="BH7" s="249"/>
      <c r="BI7" s="384" t="s">
        <v>192</v>
      </c>
      <c r="BJ7" s="385"/>
      <c r="BK7" s="386"/>
      <c r="BL7" s="249"/>
      <c r="BM7" s="384" t="s">
        <v>193</v>
      </c>
      <c r="BN7" s="385"/>
      <c r="BO7" s="386"/>
      <c r="BP7" s="249"/>
      <c r="BQ7" s="387" t="s">
        <v>194</v>
      </c>
      <c r="BR7" s="388"/>
      <c r="BS7" s="389"/>
      <c r="BT7" s="249"/>
      <c r="BV7" s="392" t="s">
        <v>208</v>
      </c>
      <c r="BW7" s="392" t="s">
        <v>209</v>
      </c>
      <c r="BX7" s="390" t="s">
        <v>221</v>
      </c>
    </row>
    <row r="8" spans="1:82" s="25" customFormat="1" ht="33" customHeight="1" thickTop="1" thickBot="1" x14ac:dyDescent="0.25">
      <c r="A8" s="25" t="s">
        <v>15</v>
      </c>
      <c r="C8" s="359"/>
      <c r="D8" s="359"/>
      <c r="E8" s="359"/>
      <c r="F8" s="428"/>
      <c r="G8" s="359"/>
      <c r="H8" s="359"/>
      <c r="I8" s="74" t="s">
        <v>70</v>
      </c>
      <c r="J8" s="74" t="s">
        <v>71</v>
      </c>
      <c r="K8" s="359" t="s">
        <v>5</v>
      </c>
      <c r="L8" s="359"/>
      <c r="M8" s="359"/>
      <c r="N8" s="359"/>
      <c r="O8" s="359"/>
      <c r="P8" s="359"/>
      <c r="Q8" s="25" t="s">
        <v>15</v>
      </c>
      <c r="R8" s="11"/>
      <c r="S8" s="49" t="s">
        <v>160</v>
      </c>
      <c r="T8" s="55" t="s">
        <v>161</v>
      </c>
      <c r="U8" s="437"/>
      <c r="V8" s="78"/>
      <c r="W8" s="150" t="s">
        <v>42</v>
      </c>
      <c r="X8" s="71" cm="1">
        <f t="array" ref="X8">IF(AND(ISBLANK($I$9:$I$38),ISBLANK($J$9:$J$38)),"",SUMIF($H$9:$H$38,W8,K$9:K$38)+INT((SUMIF($H$9:$H$38,W8,M$9:M$38)+INT(SUMIF($H$9:$H$38,W8,O$9:O$38)/30))/12))</f>
        <v>0</v>
      </c>
      <c r="Y8" s="34" t="str">
        <f t="shared" si="4"/>
        <v/>
      </c>
      <c r="Z8" s="71" cm="1">
        <f t="array" ref="Z8">IF(AND(ISBLANK($I$9:$I$38),ISBLANK($J$9:$J$38)),"",IF((SUMIF($H$9:$H$38,W8,M$9:M$38)+INT(SUMIF($H$9:$H$38,W8,O$9:O$38)/30))&lt;12,SUMIF($H$9:$H$38,W8,M$9:M$38)+INT(SUMIF($H$9:$H$38,W8,O$9:O$38)/30),12*((SUMIF($H$9:$H$38,W8,M$9:M$38)+INT(SUMIF($H$9:$H$38,W8,O$9:O$38)/30))/12-INT((SUMIF($H$9:$H$38,W8,M$9:M$38)+INT(SUMIF($H$9:$H$38,W8,O$9:O$38)/30))/12))))</f>
        <v>0</v>
      </c>
      <c r="AA8" s="34" t="str">
        <f t="shared" si="5"/>
        <v/>
      </c>
      <c r="AB8" s="34" cm="1">
        <f t="array" ref="AB8">IF(AND(ISBLANK($I$9:$I$38),ISBLANK($J$9:$J$38)),"",IF(SUMIF($H$9:$H$38,W8,O$9:O$38)&lt;30,SUMIF($H$9:$H$38,W8,O$9:O$38),30*(SUMIF($H$9:$H$38,W8,O$9:O$38)/30-INT(SUMIF($H$9:$H$38,W8,O$9:O$38)/30))))</f>
        <v>0</v>
      </c>
      <c r="AC8" s="34" t="str">
        <f t="shared" si="0"/>
        <v/>
      </c>
      <c r="AD8" s="424"/>
      <c r="AE8" s="418"/>
      <c r="AF8" s="418"/>
      <c r="AG8" s="418"/>
      <c r="AH8" s="418"/>
      <c r="AI8" s="421"/>
      <c r="AK8" s="76"/>
      <c r="AL8" s="302" t="s">
        <v>8</v>
      </c>
      <c r="AM8" s="310" t="s">
        <v>9</v>
      </c>
      <c r="AN8" s="306" t="s">
        <v>43</v>
      </c>
      <c r="AO8" s="295"/>
      <c r="AP8" s="250" t="s">
        <v>105</v>
      </c>
      <c r="AQ8" s="251" t="s">
        <v>106</v>
      </c>
      <c r="AR8" s="252" t="s">
        <v>107</v>
      </c>
      <c r="AS8" s="263"/>
      <c r="AT8" s="276" t="s">
        <v>108</v>
      </c>
      <c r="AU8" s="277" t="s">
        <v>109</v>
      </c>
      <c r="AV8" s="278" t="s">
        <v>110</v>
      </c>
      <c r="AW8" s="279" t="s">
        <v>111</v>
      </c>
      <c r="AX8" s="277" t="s">
        <v>112</v>
      </c>
      <c r="AY8" s="278" t="s">
        <v>195</v>
      </c>
      <c r="AZ8" s="249"/>
      <c r="BA8" s="254" t="s">
        <v>8</v>
      </c>
      <c r="BB8" s="255" t="s">
        <v>9</v>
      </c>
      <c r="BC8" s="256" t="s">
        <v>43</v>
      </c>
      <c r="BD8" s="249"/>
      <c r="BE8" s="254" t="s">
        <v>8</v>
      </c>
      <c r="BF8" s="255" t="s">
        <v>9</v>
      </c>
      <c r="BG8" s="256" t="s">
        <v>43</v>
      </c>
      <c r="BH8" s="249"/>
      <c r="BI8" s="254" t="s">
        <v>8</v>
      </c>
      <c r="BJ8" s="255" t="s">
        <v>9</v>
      </c>
      <c r="BK8" s="256" t="s">
        <v>43</v>
      </c>
      <c r="BL8" s="249"/>
      <c r="BM8" s="254" t="s">
        <v>8</v>
      </c>
      <c r="BN8" s="255" t="s">
        <v>9</v>
      </c>
      <c r="BO8" s="256" t="s">
        <v>43</v>
      </c>
      <c r="BP8" s="249"/>
      <c r="BQ8" s="288" t="s">
        <v>8</v>
      </c>
      <c r="BR8" s="289" t="s">
        <v>9</v>
      </c>
      <c r="BS8" s="290" t="s">
        <v>43</v>
      </c>
      <c r="BT8" s="249"/>
      <c r="BU8" s="85"/>
      <c r="BV8" s="393"/>
      <c r="BW8" s="393"/>
      <c r="BX8" s="391"/>
      <c r="BY8" s="11"/>
      <c r="BZ8" s="51" t="s">
        <v>212</v>
      </c>
      <c r="CA8" s="51" t="s">
        <v>211</v>
      </c>
      <c r="CB8" s="301" t="s">
        <v>210</v>
      </c>
      <c r="CC8" s="11"/>
      <c r="CD8" s="301" t="s">
        <v>217</v>
      </c>
    </row>
    <row r="9" spans="1:82" ht="33" customHeight="1" thickTop="1" x14ac:dyDescent="0.2">
      <c r="A9" s="25">
        <v>1</v>
      </c>
      <c r="C9" s="433"/>
      <c r="D9" s="434"/>
      <c r="E9" s="198"/>
      <c r="F9" s="199"/>
      <c r="G9" s="136"/>
      <c r="H9" s="136"/>
      <c r="I9" s="137"/>
      <c r="J9" s="137"/>
      <c r="K9" s="4" t="str">
        <f t="shared" ref="K9:K12" si="9">IF(OR($AR9="",$AR9="×",$AR9="未チェック"),"",IF(AL9=0,"",AL9))</f>
        <v/>
      </c>
      <c r="L9" s="9" t="str">
        <f t="shared" ref="L9:L12" si="10">IF(K9="","","年")</f>
        <v/>
      </c>
      <c r="M9" s="9" t="str">
        <f t="shared" ref="M9:M12" si="11">IF(OR($AR9="",$AR9="×",$AR9="未チェック"),"",IF(AND(AL9=0,AM9=0),"",AM9))</f>
        <v/>
      </c>
      <c r="N9" s="9" t="str">
        <f t="shared" ref="N9:N12" si="12">IF(AND(K9="",M9=""),"","月")</f>
        <v/>
      </c>
      <c r="O9" s="9" t="str">
        <f>IF(OR($AR9="",$AR9="×",$AR9="未チェック"),"",AN9)</f>
        <v/>
      </c>
      <c r="P9" s="19" t="s">
        <v>21</v>
      </c>
      <c r="Q9" s="25">
        <v>1</v>
      </c>
      <c r="R9" s="11"/>
      <c r="S9" s="50" t="str">
        <f>IF(COUNTIF($I$10:$J$38,I9)&gt;=1,"重複","")</f>
        <v/>
      </c>
      <c r="T9" s="4" t="str">
        <f>IF(COUNTIF($I$10:$J$38,J9)&gt;=1,"重複","")</f>
        <v/>
      </c>
      <c r="U9" s="89" t="str">
        <f t="shared" ref="U9:U13" si="13">IF(AP9="入力OK","",AP9)&amp;IF(AQ9="入力OK","",AQ9)</f>
        <v/>
      </c>
      <c r="V9" s="90"/>
      <c r="W9" s="150" t="s">
        <v>123</v>
      </c>
      <c r="X9" s="71" cm="1">
        <f t="array" ref="X9">IF(AND(ISBLANK($I$9:$I$38),ISBLANK($J$9:$J$38)),"",SUMIF($H$9:$H$38,W9,K$9:K$38)+INT((SUMIF($H$9:$H$38,W9,M$9:M$38)+INT(SUMIF($H$9:$H$38,W9,O$9:O$38)/30))/12))</f>
        <v>0</v>
      </c>
      <c r="Y9" s="34" t="str">
        <f t="shared" si="4"/>
        <v/>
      </c>
      <c r="Z9" s="71" cm="1">
        <f t="array" ref="Z9">IF(AND(ISBLANK($I$9:$I$38),ISBLANK($J$9:$J$38)),"",IF((SUMIF($H$9:$H$38,W9,M$9:M$38)+INT(SUMIF($H$9:$H$38,W9,O$9:O$38)/30))&lt;12,SUMIF($H$9:$H$38,W9,M$9:M$38)+INT(SUMIF($H$9:$H$38,W9,O$9:O$38)/30),12*((SUMIF($H$9:$H$38,W9,M$9:M$38)+INT(SUMIF($H$9:$H$38,W9,O$9:O$38)/30))/12-INT((SUMIF($H$9:$H$38,W9,M$9:M$38)+INT(SUMIF($H$9:$H$38,W9,O$9:O$38)/30))/12))))</f>
        <v>0</v>
      </c>
      <c r="AA9" s="34" t="str">
        <f t="shared" si="5"/>
        <v/>
      </c>
      <c r="AB9" s="34" cm="1">
        <f t="array" ref="AB9">IF(AND(ISBLANK($I$9:$I$38),ISBLANK($J$9:$J$38)),"",IF(SUMIF($H$9:$H$38,W9,O$9:O$38)&lt;30,SUMIF($H$9:$H$38,W9,O$9:O$38),30*(SUMIF($H$9:$H$38,W9,O$9:O$38)/30-INT(SUMIF($H$9:$H$38,W9,O$9:O$38)/30))))</f>
        <v>0</v>
      </c>
      <c r="AC9" s="34" t="str">
        <f t="shared" si="0"/>
        <v/>
      </c>
      <c r="AD9" s="424"/>
      <c r="AE9" s="418"/>
      <c r="AF9" s="418"/>
      <c r="AG9" s="418"/>
      <c r="AH9" s="418"/>
      <c r="AI9" s="421"/>
      <c r="AJ9" s="25"/>
      <c r="AK9" s="76"/>
      <c r="AL9" s="318" t="e">
        <f>CD9</f>
        <v>#VALUE!</v>
      </c>
      <c r="AM9" s="319" t="e">
        <f>CB9</f>
        <v>#VALUE!</v>
      </c>
      <c r="AN9" s="320" t="e">
        <f>BX9</f>
        <v>#VALUE!</v>
      </c>
      <c r="AO9" s="321"/>
      <c r="AP9" s="264" t="str">
        <f>IF($I9="","",IF(ISNUMBER($I9)=FALSE,"乗船日が日付ではありません。",IF($J9="","下船日を入力して下さい。",IF($I9&gt;$J9,"下船日が乗船日より過去になってます。","入力OK"))))</f>
        <v/>
      </c>
      <c r="AQ9" s="265" t="str">
        <f>IF($J9="","",IF(ISNUMBER($J9)=FALSE,"下船日が日付ではありません。",IF($I9="","乗船日が入力されていません。",IF($I9&gt;$J9,"","入力OK"))))</f>
        <v/>
      </c>
      <c r="AR9" s="266" t="str">
        <f t="shared" ref="AR9:AR34" si="14">IF(AND($AP9="",$AQ9=""),"未チェック",IF(AND($AP9="入力OK",$AQ9="入力OK"),"○","×"))</f>
        <v>未チェック</v>
      </c>
      <c r="AS9" s="321"/>
      <c r="AT9" s="267" t="str">
        <f>IF($I9="","未入力",DATE(YEAR($I9), MONTH($I9), 1))</f>
        <v>未入力</v>
      </c>
      <c r="AU9" s="268" t="str">
        <f>IF($I9="","未入力",EOMONTH($I9,0))</f>
        <v>未入力</v>
      </c>
      <c r="AV9" s="266" t="str">
        <f>IF($AT9=I9,"初日だよ",IF($AU9=I9,"末日だよ",IF($AU9="未入力","まだわかんない","ちがうよ")))</f>
        <v>まだわかんない</v>
      </c>
      <c r="AW9" s="322" t="str">
        <f>IF($J9="","未入力",EOMONTH($J9,0))</f>
        <v>未入力</v>
      </c>
      <c r="AX9" s="268" t="str">
        <f>IF($AW9="-","-",IF($AW9=$J9,"末日だよ",IF($AW9="未入力","まだわかんない","ちがうよ")))</f>
        <v>まだわかんない</v>
      </c>
      <c r="AY9" s="266" t="str">
        <f>IF($J9="","未入力",EOMONTH($J9,-1))</f>
        <v>未入力</v>
      </c>
      <c r="AZ9" s="323"/>
      <c r="BA9" s="247" t="str">
        <f>IF(OR($AR9="",$AR9="×",$AR9="未チェック"),"-",YEAR($I9))</f>
        <v>-</v>
      </c>
      <c r="BB9" s="248" t="str">
        <f>IF(OR($AR9="",$AR9="×",$AR9="未チェック"),"-",MONTH($I9))</f>
        <v>-</v>
      </c>
      <c r="BC9" s="245" t="str">
        <f>IF(OR($AR9="",$AR9="×",$AR9="未チェック"),"-",DAY(DAY($I9)))</f>
        <v>-</v>
      </c>
      <c r="BD9" s="323"/>
      <c r="BE9" s="247" t="str">
        <f>IF(OR($AR9="",$AR9="×",$AR9="未チェック"),"-",YEAR($J9))</f>
        <v>-</v>
      </c>
      <c r="BF9" s="248" t="str">
        <f>IF(OR($AR9="",$AR9="×",$AR9="未チェック"),"-",MONTH($J9))</f>
        <v>-</v>
      </c>
      <c r="BG9" s="245" t="str">
        <f>IF(OR($AR9="",$AR9="×",$AR9="未チェック"),"-",DAY(DAY($J9)))</f>
        <v>-</v>
      </c>
      <c r="BH9" s="323"/>
      <c r="BI9" s="247" t="str">
        <f t="shared" ref="BI9:BI34" si="15">IF(OR($AR9="",$AR9="×",$AR9="未チェック"),"-",YEAR($AU9))</f>
        <v>-</v>
      </c>
      <c r="BJ9" s="248" t="str">
        <f t="shared" ref="BJ9:BJ34" si="16">IF(OR($AR9="",$AR9="×",$AR9="未チェック"),"-",MONTH($AU9))</f>
        <v>-</v>
      </c>
      <c r="BK9" s="245" t="str">
        <f t="shared" ref="BK9:BK34" si="17">IF(OR($AR9="",$AR9="×",$AR9="未チェック"),"-",DAY(DAY($AU9)))</f>
        <v>-</v>
      </c>
      <c r="BL9" s="323"/>
      <c r="BM9" s="247" t="str">
        <f t="shared" ref="BM9:BM34" si="18">IF(OR($AR9="",$AR9="×",$AR9="未チェック"),"-",YEAR($AY9))</f>
        <v>-</v>
      </c>
      <c r="BN9" s="248" t="str">
        <f t="shared" ref="BN9:BN34" si="19">IF(OR($AR9="",$AR9="×",$AR9="未チェック"),"-",MONTH($AY9))</f>
        <v>-</v>
      </c>
      <c r="BO9" s="245" t="str">
        <f t="shared" ref="BO9:BO34" si="20">IF(OR($AR9="",$AR9="×",$AR9="未チェック"),"-",DAY(DAY($AY9)))</f>
        <v>-</v>
      </c>
      <c r="BP9" s="323"/>
      <c r="BQ9" s="291" t="str">
        <f>IF(OR($AR9="",$AR9="×",$AR9="未チェック"),"-",$BE9-$BA9)</f>
        <v>-</v>
      </c>
      <c r="BR9" s="292" t="str">
        <f>IF(OR($AR9="",$AR9="×",$AR9="未チェック"),"-",$BF9-$BB9)</f>
        <v>-</v>
      </c>
      <c r="BS9" s="293" t="str">
        <f>IF(OR($AR9="",$AR9="×",$AR9="未チェック"),"-",$BG9-$BC9)</f>
        <v>-</v>
      </c>
      <c r="BT9" s="323"/>
      <c r="BU9" s="117"/>
      <c r="BV9" s="248" t="e">
        <f>IF(AND($AV9="初日だよ",$AX9="末日だよ"),900,IF($BC9-$BG9=1,500,IF(AND(AND($BF9=2,$AX9="末日だよ"),$BC9-$BG9&gt;=1),200,IF($BG9&gt;=$BC9,$BG9-$BC9+1,$BO9-$BC9+1+$BG9))))</f>
        <v>#VALUE!</v>
      </c>
      <c r="BW9" s="248" t="e">
        <f t="shared" ref="BW9:BW34" si="21">IF(BV9&lt;=30,BV9,0)</f>
        <v>#VALUE!</v>
      </c>
      <c r="BX9" s="341" t="e">
        <f>IF(AND(AND($BC9&gt;=30,$BN9=2),(BS9&lt;-1)),$BG9,BW9)</f>
        <v>#VALUE!</v>
      </c>
      <c r="BY9" s="342"/>
      <c r="BZ9" s="343" t="e">
        <f>IF(BV9=900,BR9+1,IF(BV9=500,BR9,IF(BV9=200,BR9,IF(BS9&lt;=-2,BR9-1,BR9))))</f>
        <v>#VALUE!</v>
      </c>
      <c r="CA9" s="343" t="e">
        <f>IF(BZ9&lt;0,BZ9+12,BZ9)</f>
        <v>#VALUE!</v>
      </c>
      <c r="CB9" s="344" t="e">
        <f>IF(CA9=12,0,CA9)</f>
        <v>#VALUE!</v>
      </c>
      <c r="CC9" s="342"/>
      <c r="CD9" s="345" t="e">
        <f>IF(CA9=12,BQ9+1,IF(BZ9&lt;0,BQ9-1,BQ9))</f>
        <v>#VALUE!</v>
      </c>
    </row>
    <row r="10" spans="1:82" ht="33" customHeight="1" thickBot="1" x14ac:dyDescent="0.25">
      <c r="A10" s="25">
        <v>2</v>
      </c>
      <c r="C10" s="398"/>
      <c r="D10" s="399"/>
      <c r="E10" s="198"/>
      <c r="F10" s="134"/>
      <c r="G10" s="135"/>
      <c r="H10" s="136"/>
      <c r="I10" s="144"/>
      <c r="J10" s="144"/>
      <c r="K10" s="4" t="str">
        <f t="shared" si="9"/>
        <v/>
      </c>
      <c r="L10" s="7" t="str">
        <f t="shared" si="10"/>
        <v/>
      </c>
      <c r="M10" s="7" t="str">
        <f t="shared" si="11"/>
        <v/>
      </c>
      <c r="N10" s="7" t="str">
        <f t="shared" si="12"/>
        <v/>
      </c>
      <c r="O10" s="9" t="str">
        <f t="shared" ref="O10" si="22">IF(OR($AR10="",$AR10="×",$AR10="未チェック"),"",AN10)</f>
        <v/>
      </c>
      <c r="P10" s="19" t="s">
        <v>21</v>
      </c>
      <c r="Q10" s="25">
        <v>2</v>
      </c>
      <c r="R10" s="11"/>
      <c r="S10" s="51" t="str">
        <f>IF(OR(COUNTIF($I$9:J9,I10)&gt;=1,COUNTIF(I11:$J$38,I10)&gt;=1),"重複","")</f>
        <v/>
      </c>
      <c r="T10" s="2" t="str">
        <f>IF(OR(COUNTIF($I$9:J9,J10)&gt;=1,COUNTIF(I11:$J$38,J10)&gt;=1),"重複","")</f>
        <v/>
      </c>
      <c r="U10" s="89" t="str">
        <f t="shared" si="13"/>
        <v/>
      </c>
      <c r="V10" s="90"/>
      <c r="W10" s="151" t="s">
        <v>113</v>
      </c>
      <c r="X10" s="75" cm="1">
        <f t="array" ref="X10">IF(AND(ISBLANK($I$9:$I$38),ISBLANK($J$9:$J$38)),"",SUMIF($H$9:$H$38,W10,K$9:K$38)+INT((SUMIF($H$9:$H$38,W10,M$9:M$38)+INT(SUMIF($H$9:$H$38,W10,O$9:O$38)/30))/12))</f>
        <v>0</v>
      </c>
      <c r="Y10" s="35" t="str">
        <f t="shared" si="4"/>
        <v/>
      </c>
      <c r="Z10" s="75" cm="1">
        <f t="array" ref="Z10">IF(AND(ISBLANK($I$9:$I$38),ISBLANK($J$9:$J$38)),"",IF((SUMIF($H$9:$H$38,W10,M$9:M$38)+INT(SUMIF($H$9:$H$38,W10,O$9:O$38)/30))&lt;12,SUMIF($H$9:$H$38,W10,M$9:M$38)+INT(SUMIF($H$9:$H$38,W10,O$9:O$38)/30),12*((SUMIF($H$9:$H$38,W10,M$9:M$38)+INT(SUMIF($H$9:$H$38,W10,O$9:O$38)/30))/12-INT((SUMIF($H$9:$H$38,W10,M$9:M$38)+INT(SUMIF($H$9:$H$38,W10,O$9:O$38)/30))/12))))</f>
        <v>0</v>
      </c>
      <c r="AA10" s="35" t="str">
        <f t="shared" si="5"/>
        <v/>
      </c>
      <c r="AB10" s="35" cm="1">
        <f t="array" ref="AB10">IF(AND(ISBLANK($I$9:$I$38),ISBLANK($J$9:$J$38)),"",IF(SUMIF($H$9:$H$38,W10,O$9:O$38)&lt;30,SUMIF($H$9:$H$38,W10,O$9:O$38),30*(SUMIF($H$9:$H$38,W10,O$9:O$38)/30-INT(SUMIF($H$9:$H$38,W10,O$9:O$38)/30))))</f>
        <v>0</v>
      </c>
      <c r="AC10" s="35" t="str">
        <f t="shared" si="0"/>
        <v/>
      </c>
      <c r="AD10" s="425"/>
      <c r="AE10" s="419"/>
      <c r="AF10" s="419"/>
      <c r="AG10" s="419"/>
      <c r="AH10" s="419"/>
      <c r="AI10" s="422"/>
      <c r="AJ10" s="25"/>
      <c r="AK10" s="76"/>
      <c r="AL10" s="304" t="e">
        <f t="shared" ref="AL10:AL34" si="23">CD10</f>
        <v>#VALUE!</v>
      </c>
      <c r="AM10" s="312" t="e">
        <f t="shared" ref="AM10:AM34" si="24">CB10</f>
        <v>#VALUE!</v>
      </c>
      <c r="AN10" s="308" t="e">
        <f t="shared" ref="AN10:AN34" si="25">BX10</f>
        <v>#VALUE!</v>
      </c>
      <c r="AO10" s="263"/>
      <c r="AP10" s="257" t="str">
        <f t="shared" ref="AP10:AP34" si="26">IF($I10="","",IF(ISNUMBER($I10)=FALSE,"乗船日が日付ではありません。",IF($J10="","下船日を入力して下さい。",IF($I10&gt;$J10,"下船日が乗船日より過去になってます。","入力OK"))))</f>
        <v/>
      </c>
      <c r="AQ10" s="258" t="str">
        <f t="shared" ref="AQ10:AQ34" si="27">IF($J10="","",IF(ISNUMBER($J10)=FALSE,"下船日が日付ではありません。",IF($I10="","乗船日が入力されていません。",IF($I10&gt;$J10,"","入力OK"))))</f>
        <v/>
      </c>
      <c r="AR10" s="259" t="str">
        <f t="shared" si="14"/>
        <v>未チェック</v>
      </c>
      <c r="AS10" s="263"/>
      <c r="AT10" s="280" t="str">
        <f t="shared" ref="AT10:AT34" si="28">IF($I10="","未入力",DATE(YEAR($I10), MONTH($I10), 1))</f>
        <v>未入力</v>
      </c>
      <c r="AU10" s="281" t="str">
        <f t="shared" ref="AU10:AU34" si="29">IF($I10="","未入力",EOMONTH($I10,0))</f>
        <v>未入力</v>
      </c>
      <c r="AV10" s="259" t="str">
        <f>IF($AT10=I10,"初日だよ",IF($AU10=I10,"末日だよ",IF($AU10="未入力","まだわかんない","ちがうよ")))</f>
        <v>まだわかんない</v>
      </c>
      <c r="AW10" s="282" t="str">
        <f t="shared" ref="AW10:AW34" si="30">IF($J10="","未入力",EOMONTH($J10,0))</f>
        <v>未入力</v>
      </c>
      <c r="AX10" s="281" t="str">
        <f>IF($AW10="-","-",IF($AW10=$J10,"末日だよ",IF($AW10="未入力","まだわかんない","ちがうよ")))</f>
        <v>まだわかんない</v>
      </c>
      <c r="AY10" s="259" t="str">
        <f t="shared" ref="AY10:AY34" si="31">IF($J10="","未入力",EOMONTH($J10,-1))</f>
        <v>未入力</v>
      </c>
      <c r="AZ10" s="249"/>
      <c r="BA10" s="260" t="str">
        <f>IF(OR($AR10="",$AR10="×",$AR10="未チェック"),"-",YEAR($I10))</f>
        <v>-</v>
      </c>
      <c r="BB10" s="261" t="str">
        <f>IF(OR($AR10="",$AR10="×",$AR10="未チェック"),"-",MONTH($I10))</f>
        <v>-</v>
      </c>
      <c r="BC10" s="262" t="str">
        <f>IF(OR($AR10="",$AR10="×",$AR10="未チェック"),"-",DAY(DAY($I10)))</f>
        <v>-</v>
      </c>
      <c r="BD10" s="249"/>
      <c r="BE10" s="260" t="str">
        <f>IF(OR($AR10="",$AR10="×",$AR10="未チェック"),"-",YEAR($J10))</f>
        <v>-</v>
      </c>
      <c r="BF10" s="261" t="str">
        <f>IF(OR($AR10="",$AR10="×",$AR10="未チェック"),"-",MONTH($J10))</f>
        <v>-</v>
      </c>
      <c r="BG10" s="262" t="str">
        <f>IF(OR($AR10="",$AR10="×",$AR10="未チェック"),"-",DAY(DAY($J10)))</f>
        <v>-</v>
      </c>
      <c r="BH10" s="249"/>
      <c r="BI10" s="260" t="str">
        <f t="shared" si="15"/>
        <v>-</v>
      </c>
      <c r="BJ10" s="261" t="str">
        <f t="shared" si="16"/>
        <v>-</v>
      </c>
      <c r="BK10" s="262" t="str">
        <f t="shared" si="17"/>
        <v>-</v>
      </c>
      <c r="BL10" s="249"/>
      <c r="BM10" s="260" t="str">
        <f t="shared" si="18"/>
        <v>-</v>
      </c>
      <c r="BN10" s="261" t="str">
        <f t="shared" si="19"/>
        <v>-</v>
      </c>
      <c r="BO10" s="262" t="str">
        <f t="shared" si="20"/>
        <v>-</v>
      </c>
      <c r="BP10" s="249"/>
      <c r="BQ10" s="288" t="str">
        <f>IF(OR($AR10="",$AR10="×",$AR10="未チェック"),"-",$BE10-$BA10)</f>
        <v>-</v>
      </c>
      <c r="BR10" s="289" t="str">
        <f>IF(OR($AR10="",$AR10="×",$AR10="未チェック"),"-",$BF10-$BB10)</f>
        <v>-</v>
      </c>
      <c r="BS10" s="290" t="str">
        <f>IF(OR($AR10="",$AR10="×",$AR10="未チェック"),"-",$BG10-$BC10)</f>
        <v>-</v>
      </c>
      <c r="BT10" s="249"/>
      <c r="BU10" s="11"/>
      <c r="BV10" s="253" t="e">
        <f>IF(AND($AV10="初日だよ",$AX10="末日だよ"),900,IF($BC10-$BG10=1,500,IF(AND(AND($BF10=2,$AX10="末日だよ"),$BC10-$BG10&gt;=1),200,IF($BG10&gt;=$BC10,$BG10-$BC10+1,$BO10-$BC10+1+$BG10))))</f>
        <v>#VALUE!</v>
      </c>
      <c r="BW10" s="253" t="e">
        <f t="shared" si="21"/>
        <v>#VALUE!</v>
      </c>
      <c r="BX10" s="298" t="e">
        <f t="shared" ref="BX10:BX12" si="32">IF(AND(AND($BC10&gt;=30,$BN10=2),(BS10&lt;-1)),$BG10,BW10)</f>
        <v>#VALUE!</v>
      </c>
      <c r="BY10" s="126"/>
      <c r="BZ10" s="299" t="e">
        <f>IF(BV10=900,BR10+1,IF(BV10=500,BR10,IF(BV10=200,BR10,IF(BS10&lt;=-2,BR10-1,BR10))))</f>
        <v>#VALUE!</v>
      </c>
      <c r="CA10" s="299" t="e">
        <f t="shared" ref="CA10:CA34" si="33">IF(BZ10&lt;0,BZ10+12,BZ10)</f>
        <v>#VALUE!</v>
      </c>
      <c r="CB10" s="300" t="e">
        <f t="shared" ref="CB10:CB34" si="34">IF(CA10=12,0,CA10)</f>
        <v>#VALUE!</v>
      </c>
      <c r="CC10" s="126"/>
      <c r="CD10" s="346" t="e">
        <f>IF(CA10=12,BQ10+1,IF(BZ10&lt;0,BQ10-1,BQ10))</f>
        <v>#VALUE!</v>
      </c>
    </row>
    <row r="11" spans="1:82" ht="33" customHeight="1" x14ac:dyDescent="0.2">
      <c r="A11" s="25">
        <v>3</v>
      </c>
      <c r="C11" s="398"/>
      <c r="D11" s="399"/>
      <c r="E11" s="198"/>
      <c r="F11" s="134"/>
      <c r="G11" s="135"/>
      <c r="H11" s="136"/>
      <c r="I11" s="137"/>
      <c r="J11" s="137"/>
      <c r="K11" s="4" t="str">
        <f t="shared" si="9"/>
        <v/>
      </c>
      <c r="L11" s="7" t="str">
        <f t="shared" si="10"/>
        <v/>
      </c>
      <c r="M11" s="7" t="str">
        <f t="shared" si="11"/>
        <v/>
      </c>
      <c r="N11" s="7" t="str">
        <f t="shared" si="12"/>
        <v/>
      </c>
      <c r="O11" s="9" t="str">
        <f t="shared" ref="O11:O13" si="35">IF(OR($AR11="",$AR11="×",$AR11="未チェック"),"",AN11)</f>
        <v/>
      </c>
      <c r="P11" s="19" t="s">
        <v>21</v>
      </c>
      <c r="Q11" s="25">
        <v>3</v>
      </c>
      <c r="R11" s="11"/>
      <c r="S11" s="51" t="str">
        <f>IF(OR(COUNTIF($I$9:J10,I11)&gt;=1,COUNTIF(I12:$J$38,I11)&gt;=1),"重複","")</f>
        <v/>
      </c>
      <c r="T11" s="2" t="str">
        <f>IF(OR(COUNTIF($I$9:J10,J11)&gt;=1,COUNTIF(I12:$J$38,J11)&gt;=1),"重複","")</f>
        <v/>
      </c>
      <c r="U11" s="89" t="str">
        <f t="shared" si="13"/>
        <v/>
      </c>
      <c r="V11" s="90"/>
      <c r="W11" s="149" t="s">
        <v>22</v>
      </c>
      <c r="X11" s="70" cm="1">
        <f t="array" ref="X11">IF(AND(ISBLANK($I$9:$I$38),ISBLANK($J$9:$J$38)),"",SUMIF($H$9:$H$38,W11,K$9:K$38)+INT((SUMIF($H$9:$H$38,W11,M$9:M$38)+INT(SUMIF($H$9:$H$38,W11,O$9:O$38)/30))/12))</f>
        <v>0</v>
      </c>
      <c r="Y11" s="33" t="str">
        <f t="shared" si="4"/>
        <v/>
      </c>
      <c r="Z11" s="70" cm="1">
        <f t="array" ref="Z11">IF(AND(ISBLANK($I$9:$I$38),ISBLANK($J$9:$J$38)),"",IF((SUMIF($H$9:$H$38,W11,M$9:M$38)+INT(SUMIF($H$9:$H$38,W11,O$9:O$38)/30))&lt;12,SUMIF($H$9:$H$38,W11,M$9:M$38)+INT(SUMIF($H$9:$H$38,W11,O$9:O$38)/30),12*((SUMIF($H$9:$H$38,W11,M$9:M$38)+INT(SUMIF($H$9:$H$38,W11,O$9:O$38)/30))/12-INT((SUMIF($H$9:$H$38,W11,M$9:M$38)+INT(SUMIF($H$9:$H$38,W11,O$9:O$38)/30))/12))))</f>
        <v>0</v>
      </c>
      <c r="AA11" s="33" t="str">
        <f t="shared" si="5"/>
        <v/>
      </c>
      <c r="AB11" s="33" cm="1">
        <f t="array" ref="AB11">IF(AND(ISBLANK($I$9:$I$38),ISBLANK($J$9:$J$38)),"",IF(SUMIF($H$9:$H$38,W11,O$9:O$38)&lt;30,SUMIF($H$9:$H$38,W11,O$9:O$38),30*(SUMIF($H$9:$H$38,W11,O$9:O$38)/30-INT(SUMIF($H$9:$H$38,W11,O$9:O$38)/30))))</f>
        <v>0</v>
      </c>
      <c r="AC11" s="33" t="str">
        <f t="shared" si="0"/>
        <v/>
      </c>
      <c r="AD11" s="423" cm="1">
        <f t="array" ref="AD11">IF(AND(ISBLANK($I$9:$I$38),ISBLANK($J$9:$J$38)),"",SUM(X11:X15)+INT((SUM(Z11:Z15)+INT(SUM(AB11:AB15)/30))/12))</f>
        <v>0</v>
      </c>
      <c r="AE11" s="417" t="str">
        <f t="shared" ref="AE11" si="36">IF(OR(AD11="",AD11=0),"","年")</f>
        <v/>
      </c>
      <c r="AF11" s="417" cm="1">
        <f t="array" ref="AF11">IF(AND(ISBLANK($I$9:$I$38),ISBLANK($J$9:$J$38)),"",IF((SUM(Z11:Z15)+INT(SUM(AB11:AB15)/30))&lt;12,SUM(Z11:Z15)+INT(SUM(AB11:AB15)/30),12*((SUM(Z11:Z15)+INT(SUM(AB11:AB15)/30))/12-INT((SUM(Z11:Z15)+INT(SUM(AB11:AB15)/30))/12))))</f>
        <v>0</v>
      </c>
      <c r="AG11" s="417" t="str">
        <f t="shared" ref="AG11" si="37">IF(OR(AF11="",AF11=0),"","月")</f>
        <v/>
      </c>
      <c r="AH11" s="417" cm="1">
        <f t="array" ref="AH11">IF(AND(ISBLANK($I$9:$I$38),ISBLANK($J$9:$J$38)),"",IF(SUM(AB11:AB15)&lt;30,SUM(AB11:AB15),30*(SUM(AB11:AB15)/30-INT(SUM(AB11:AB15)/30))))</f>
        <v>0</v>
      </c>
      <c r="AI11" s="420" t="str">
        <f t="shared" ref="AI11" si="38">IF(OR(AH11="",AH11=0),"","日")</f>
        <v/>
      </c>
      <c r="AJ11" s="25"/>
      <c r="AK11" s="76"/>
      <c r="AL11" s="304" t="e">
        <f t="shared" si="23"/>
        <v>#VALUE!</v>
      </c>
      <c r="AM11" s="312" t="e">
        <f t="shared" si="24"/>
        <v>#VALUE!</v>
      </c>
      <c r="AN11" s="308" t="e">
        <f t="shared" si="25"/>
        <v>#VALUE!</v>
      </c>
      <c r="AO11" s="263"/>
      <c r="AP11" s="257" t="str">
        <f t="shared" si="26"/>
        <v/>
      </c>
      <c r="AQ11" s="258" t="str">
        <f t="shared" si="27"/>
        <v/>
      </c>
      <c r="AR11" s="259" t="str">
        <f t="shared" si="14"/>
        <v>未チェック</v>
      </c>
      <c r="AS11" s="263"/>
      <c r="AT11" s="280" t="str">
        <f t="shared" si="28"/>
        <v>未入力</v>
      </c>
      <c r="AU11" s="281" t="str">
        <f t="shared" si="29"/>
        <v>未入力</v>
      </c>
      <c r="AV11" s="259" t="str">
        <f>IF($AT11=I11,"初日だよ",IF($AU11=I11,"末日だよ",IF($AU11="未入力","まだわかんない","ちがうよ")))</f>
        <v>まだわかんない</v>
      </c>
      <c r="AW11" s="282" t="str">
        <f t="shared" si="30"/>
        <v>未入力</v>
      </c>
      <c r="AX11" s="281" t="str">
        <f>IF($AW11="-","-",IF($AW11=$J11,"末日だよ",IF($AW11="未入力","まだわかんない","ちがうよ")))</f>
        <v>まだわかんない</v>
      </c>
      <c r="AY11" s="259" t="str">
        <f t="shared" si="31"/>
        <v>未入力</v>
      </c>
      <c r="AZ11" s="249"/>
      <c r="BA11" s="260" t="str">
        <f>IF(OR($AR11="",$AR11="×",$AR11="未チェック"),"-",YEAR($I11))</f>
        <v>-</v>
      </c>
      <c r="BB11" s="261" t="str">
        <f>IF(OR($AR11="",$AR11="×",$AR11="未チェック"),"-",MONTH($I11))</f>
        <v>-</v>
      </c>
      <c r="BC11" s="262" t="str">
        <f>IF(OR($AR11="",$AR11="×",$AR11="未チェック"),"-",DAY(DAY($I11)))</f>
        <v>-</v>
      </c>
      <c r="BD11" s="249"/>
      <c r="BE11" s="260" t="str">
        <f>IF(OR($AR11="",$AR11="×",$AR11="未チェック"),"-",YEAR($J11))</f>
        <v>-</v>
      </c>
      <c r="BF11" s="261" t="str">
        <f>IF(OR($AR11="",$AR11="×",$AR11="未チェック"),"-",MONTH($J11))</f>
        <v>-</v>
      </c>
      <c r="BG11" s="262" t="str">
        <f>IF(OR($AR11="",$AR11="×",$AR11="未チェック"),"-",DAY(DAY($J11)))</f>
        <v>-</v>
      </c>
      <c r="BH11" s="249"/>
      <c r="BI11" s="260" t="str">
        <f t="shared" si="15"/>
        <v>-</v>
      </c>
      <c r="BJ11" s="261" t="str">
        <f t="shared" si="16"/>
        <v>-</v>
      </c>
      <c r="BK11" s="262" t="str">
        <f t="shared" si="17"/>
        <v>-</v>
      </c>
      <c r="BL11" s="249"/>
      <c r="BM11" s="260" t="str">
        <f t="shared" si="18"/>
        <v>-</v>
      </c>
      <c r="BN11" s="261" t="str">
        <f t="shared" si="19"/>
        <v>-</v>
      </c>
      <c r="BO11" s="262" t="str">
        <f t="shared" si="20"/>
        <v>-</v>
      </c>
      <c r="BP11" s="249"/>
      <c r="BQ11" s="288" t="str">
        <f>IF(OR($AR11="",$AR11="×",$AR11="未チェック"),"-",$BE11-$BA11)</f>
        <v>-</v>
      </c>
      <c r="BR11" s="289" t="str">
        <f>IF(OR($AR11="",$AR11="×",$AR11="未チェック"),"-",$BF11-$BB11)</f>
        <v>-</v>
      </c>
      <c r="BS11" s="290" t="str">
        <f>IF(OR($AR11="",$AR11="×",$AR11="未チェック"),"-",$BG11-$BC11)</f>
        <v>-</v>
      </c>
      <c r="BT11" s="249"/>
      <c r="BU11" s="11"/>
      <c r="BV11" s="253" t="e">
        <f>IF(AND($AV11="初日だよ",$AX11="末日だよ"),900,IF($BC11-$BG11=1,500,IF(AND(AND($BF11=2,$AX11="末日だよ"),$BC11-$BG11&gt;=1),200,IF($BG11&gt;=$BC11,$BG11-$BC11+1,$BO11-$BC11+1+$BG11))))</f>
        <v>#VALUE!</v>
      </c>
      <c r="BW11" s="253" t="e">
        <f t="shared" si="21"/>
        <v>#VALUE!</v>
      </c>
      <c r="BX11" s="298" t="e">
        <f t="shared" si="32"/>
        <v>#VALUE!</v>
      </c>
      <c r="BY11" s="126"/>
      <c r="BZ11" s="299" t="e">
        <f>IF(BV11=900,BR11+1,IF(BV11=500,BR11,IF(BV11=200,BR11,IF(BS11&lt;=-2,BR11-1,BR11))))</f>
        <v>#VALUE!</v>
      </c>
      <c r="CA11" s="299" t="e">
        <f t="shared" si="33"/>
        <v>#VALUE!</v>
      </c>
      <c r="CB11" s="300" t="e">
        <f t="shared" si="34"/>
        <v>#VALUE!</v>
      </c>
      <c r="CC11" s="126"/>
      <c r="CD11" s="346" t="e">
        <f>IF(CA11=12,BQ11+1,IF(BZ11&lt;0,BQ11-1,BQ11))</f>
        <v>#VALUE!</v>
      </c>
    </row>
    <row r="12" spans="1:82" ht="33" customHeight="1" x14ac:dyDescent="0.2">
      <c r="A12" s="25">
        <v>4</v>
      </c>
      <c r="C12" s="398"/>
      <c r="D12" s="399"/>
      <c r="E12" s="198"/>
      <c r="F12" s="134"/>
      <c r="G12" s="135"/>
      <c r="H12" s="136"/>
      <c r="I12" s="207"/>
      <c r="J12" s="207"/>
      <c r="K12" s="4" t="str">
        <f t="shared" si="9"/>
        <v/>
      </c>
      <c r="L12" s="7" t="str">
        <f t="shared" si="10"/>
        <v/>
      </c>
      <c r="M12" s="7" t="str">
        <f t="shared" si="11"/>
        <v/>
      </c>
      <c r="N12" s="7" t="str">
        <f t="shared" si="12"/>
        <v/>
      </c>
      <c r="O12" s="9" t="str">
        <f t="shared" si="35"/>
        <v/>
      </c>
      <c r="P12" s="19" t="s">
        <v>21</v>
      </c>
      <c r="Q12" s="25">
        <v>4</v>
      </c>
      <c r="R12" s="11"/>
      <c r="S12" s="51" t="str">
        <f>IF(OR(COUNTIF($I$9:J11,I12)&gt;=1,COUNTIF(I13:$J$38,I12)&gt;=1),"重複","")</f>
        <v/>
      </c>
      <c r="T12" s="2" t="str">
        <f>IF(OR(COUNTIF($I$9:J11,J12)&gt;=1,COUNTIF(I13:$J$38,J12)&gt;=1),"重複","")</f>
        <v/>
      </c>
      <c r="U12" s="89" t="str">
        <f t="shared" si="13"/>
        <v/>
      </c>
      <c r="V12" s="90"/>
      <c r="W12" s="150" t="s">
        <v>25</v>
      </c>
      <c r="X12" s="71" cm="1">
        <f t="array" ref="X12">IF(AND(ISBLANK($I$9:$I$38),ISBLANK($J$9:$J$38)),"",SUMIF($H$9:$H$38,W12,K$9:K$38)+INT((SUMIF($H$9:$H$38,W12,M$9:M$38)+INT(SUMIF($H$9:$H$38,W12,O$9:O$38)/30))/12))</f>
        <v>0</v>
      </c>
      <c r="Y12" s="34" t="str">
        <f t="shared" si="4"/>
        <v/>
      </c>
      <c r="Z12" s="71" cm="1">
        <f t="array" ref="Z12">IF(AND(ISBLANK($I$9:$I$38),ISBLANK($J$9:$J$38)),"",IF((SUMIF($H$9:$H$38,W12,M$9:M$38)+INT(SUMIF($H$9:$H$38,W12,O$9:O$38)/30))&lt;12,SUMIF($H$9:$H$38,W12,M$9:M$38)+INT(SUMIF($H$9:$H$38,W12,O$9:O$38)/30),12*((SUMIF($H$9:$H$38,W12,M$9:M$38)+INT(SUMIF($H$9:$H$38,W12,O$9:O$38)/30))/12-INT((SUMIF($H$9:$H$38,W12,M$9:M$38)+INT(SUMIF($H$9:$H$38,W12,O$9:O$38)/30))/12))))</f>
        <v>0</v>
      </c>
      <c r="AA12" s="34" t="str">
        <f t="shared" si="5"/>
        <v/>
      </c>
      <c r="AB12" s="34" cm="1">
        <f t="array" ref="AB12">IF(AND(ISBLANK($I$9:$I$38),ISBLANK($J$9:$J$38)),"",IF(SUMIF($H$9:$H$38,W12,O$9:O$38)&lt;30,SUMIF($H$9:$H$38,W12,O$9:O$38),30*(SUMIF($H$9:$H$38,W12,O$9:O$38)/30-INT(SUMIF($H$9:$H$38,W12,O$9:O$38)/30))))</f>
        <v>0</v>
      </c>
      <c r="AC12" s="34" t="str">
        <f t="shared" si="0"/>
        <v/>
      </c>
      <c r="AD12" s="424"/>
      <c r="AE12" s="418"/>
      <c r="AF12" s="418"/>
      <c r="AG12" s="418"/>
      <c r="AH12" s="418"/>
      <c r="AI12" s="421"/>
      <c r="AJ12" s="25"/>
      <c r="AK12" s="76"/>
      <c r="AL12" s="304" t="e">
        <f t="shared" si="23"/>
        <v>#VALUE!</v>
      </c>
      <c r="AM12" s="312" t="e">
        <f t="shared" si="24"/>
        <v>#VALUE!</v>
      </c>
      <c r="AN12" s="308" t="e">
        <f t="shared" si="25"/>
        <v>#VALUE!</v>
      </c>
      <c r="AO12" s="263"/>
      <c r="AP12" s="257" t="str">
        <f t="shared" si="26"/>
        <v/>
      </c>
      <c r="AQ12" s="258" t="str">
        <f t="shared" si="27"/>
        <v/>
      </c>
      <c r="AR12" s="259" t="str">
        <f t="shared" si="14"/>
        <v>未チェック</v>
      </c>
      <c r="AS12" s="263"/>
      <c r="AT12" s="280" t="str">
        <f t="shared" si="28"/>
        <v>未入力</v>
      </c>
      <c r="AU12" s="281" t="str">
        <f t="shared" si="29"/>
        <v>未入力</v>
      </c>
      <c r="AV12" s="259" t="str">
        <f>IF($AT12=I12,"初日だよ",IF($AU12=I12,"末日だよ",IF($AU12="未入力","まだわかんない","ちがうよ")))</f>
        <v>まだわかんない</v>
      </c>
      <c r="AW12" s="282" t="str">
        <f t="shared" si="30"/>
        <v>未入力</v>
      </c>
      <c r="AX12" s="281" t="str">
        <f>IF($AW12="-","-",IF($AW12=$J12,"末日だよ",IF($AW12="未入力","まだわかんない","ちがうよ")))</f>
        <v>まだわかんない</v>
      </c>
      <c r="AY12" s="259" t="str">
        <f t="shared" si="31"/>
        <v>未入力</v>
      </c>
      <c r="AZ12" s="249"/>
      <c r="BA12" s="260" t="str">
        <f>IF(OR($AR12="",$AR12="×",$AR12="未チェック"),"-",YEAR($I12))</f>
        <v>-</v>
      </c>
      <c r="BB12" s="261" t="str">
        <f>IF(OR($AR12="",$AR12="×",$AR12="未チェック"),"-",MONTH($I12))</f>
        <v>-</v>
      </c>
      <c r="BC12" s="262" t="str">
        <f>IF(OR($AR12="",$AR12="×",$AR12="未チェック"),"-",DAY(DAY($I12)))</f>
        <v>-</v>
      </c>
      <c r="BD12" s="249"/>
      <c r="BE12" s="260" t="str">
        <f>IF(OR($AR12="",$AR12="×",$AR12="未チェック"),"-",YEAR($J12))</f>
        <v>-</v>
      </c>
      <c r="BF12" s="261" t="str">
        <f>IF(OR($AR12="",$AR12="×",$AR12="未チェック"),"-",MONTH($J12))</f>
        <v>-</v>
      </c>
      <c r="BG12" s="262" t="str">
        <f>IF(OR($AR12="",$AR12="×",$AR12="未チェック"),"-",DAY(DAY($J12)))</f>
        <v>-</v>
      </c>
      <c r="BH12" s="249"/>
      <c r="BI12" s="260" t="str">
        <f t="shared" si="15"/>
        <v>-</v>
      </c>
      <c r="BJ12" s="261" t="str">
        <f t="shared" si="16"/>
        <v>-</v>
      </c>
      <c r="BK12" s="262" t="str">
        <f t="shared" si="17"/>
        <v>-</v>
      </c>
      <c r="BL12" s="249"/>
      <c r="BM12" s="260" t="str">
        <f t="shared" si="18"/>
        <v>-</v>
      </c>
      <c r="BN12" s="261" t="str">
        <f t="shared" si="19"/>
        <v>-</v>
      </c>
      <c r="BO12" s="262" t="str">
        <f t="shared" si="20"/>
        <v>-</v>
      </c>
      <c r="BP12" s="249"/>
      <c r="BQ12" s="288" t="str">
        <f>IF(OR($AR12="",$AR12="×",$AR12="未チェック"),"-",$BE12-$BA12)</f>
        <v>-</v>
      </c>
      <c r="BR12" s="289" t="str">
        <f>IF(OR($AR12="",$AR12="×",$AR12="未チェック"),"-",$BF12-$BB12)</f>
        <v>-</v>
      </c>
      <c r="BS12" s="290" t="str">
        <f>IF(OR($AR12="",$AR12="×",$AR12="未チェック"),"-",$BG12-$BC12)</f>
        <v>-</v>
      </c>
      <c r="BT12" s="249"/>
      <c r="BU12" s="11"/>
      <c r="BV12" s="253" t="e">
        <f>IF(AND($AV12="初日だよ",$AX12="末日だよ"),900,IF($BC12-$BG12=1,500,IF(AND(AND($BF12=2,$AX12="末日だよ"),$BC12-$BG12&gt;=1),200,IF($BG12&gt;=$BC12,$BG12-$BC12+1,$BO12-$BC12+1+$BG12))))</f>
        <v>#VALUE!</v>
      </c>
      <c r="BW12" s="253" t="e">
        <f t="shared" si="21"/>
        <v>#VALUE!</v>
      </c>
      <c r="BX12" s="298" t="e">
        <f t="shared" si="32"/>
        <v>#VALUE!</v>
      </c>
      <c r="BY12" s="126"/>
      <c r="BZ12" s="299" t="e">
        <f>IF(BV12=900,BR12+1,IF(BV12=500,BR12,IF(BV12=200,BR12,IF(BS12&lt;=-2,BR12-1,BR12))))</f>
        <v>#VALUE!</v>
      </c>
      <c r="CA12" s="299" t="e">
        <f t="shared" si="33"/>
        <v>#VALUE!</v>
      </c>
      <c r="CB12" s="300" t="e">
        <f t="shared" si="34"/>
        <v>#VALUE!</v>
      </c>
      <c r="CC12" s="126"/>
      <c r="CD12" s="346" t="e">
        <f>IF(CA12=12,BQ12+1,IF(BZ12&lt;0,BQ12-1,BQ12))</f>
        <v>#VALUE!</v>
      </c>
    </row>
    <row r="13" spans="1:82" ht="33" customHeight="1" thickBot="1" x14ac:dyDescent="0.25">
      <c r="A13" s="25">
        <v>5</v>
      </c>
      <c r="C13" s="400"/>
      <c r="D13" s="401"/>
      <c r="E13" s="140"/>
      <c r="F13" s="139"/>
      <c r="G13" s="140"/>
      <c r="H13" s="141"/>
      <c r="I13" s="145"/>
      <c r="J13" s="144"/>
      <c r="K13" s="4" t="str">
        <f t="shared" ref="K13" si="39">IF(OR($AR13="",$AR13="×",$AR13="未チェック"),"",IF(AL13=0,"",AL13))</f>
        <v/>
      </c>
      <c r="L13" s="7" t="str">
        <f t="shared" ref="L13" si="40">IF(K13="","","年")</f>
        <v/>
      </c>
      <c r="M13" s="7" t="str">
        <f t="shared" ref="M13" si="41">IF(OR($AR13="",$AR13="×",$AR13="未チェック"),"",IF(AND(AL13=0,AM13=0),"",AM13))</f>
        <v/>
      </c>
      <c r="N13" s="7" t="str">
        <f t="shared" ref="N13" si="42">IF(AND(K13="",M13=""),"","月")</f>
        <v/>
      </c>
      <c r="O13" s="9" t="str">
        <f t="shared" si="35"/>
        <v/>
      </c>
      <c r="P13" s="19" t="s">
        <v>21</v>
      </c>
      <c r="Q13" s="25">
        <v>5</v>
      </c>
      <c r="R13" s="11"/>
      <c r="S13" s="51" t="str">
        <f>IF(OR(COUNTIF($I$9:J12,I13)&gt;=1,COUNTIF(I14:$J$38,I13)&gt;=1),"重複","")</f>
        <v/>
      </c>
      <c r="T13" s="2" t="str">
        <f>IF(OR(COUNTIF($I$9:J12,J13)&gt;=1,COUNTIF(I14:$J$38,J13)&gt;=1),"重複","")</f>
        <v/>
      </c>
      <c r="U13" s="89" t="str">
        <f t="shared" si="13"/>
        <v/>
      </c>
      <c r="V13" s="90"/>
      <c r="W13" s="150" t="s">
        <v>27</v>
      </c>
      <c r="X13" s="71" cm="1">
        <f t="array" ref="X13">IF(AND(ISBLANK($I$9:$I$38),ISBLANK($J$9:$J$38)),"",SUMIF($H$9:$H$38,W13,K$9:K$38)+INT((SUMIF($H$9:$H$38,W13,M$9:M$38)+INT(SUMIF($H$9:$H$38,W13,O$9:O$38)/30))/12))</f>
        <v>0</v>
      </c>
      <c r="Y13" s="34" t="str">
        <f t="shared" si="4"/>
        <v/>
      </c>
      <c r="Z13" s="71" cm="1">
        <f t="array" ref="Z13">IF(AND(ISBLANK($I$9:$I$38),ISBLANK($J$9:$J$38)),"",IF((SUMIF($H$9:$H$38,W13,M$9:M$38)+INT(SUMIF($H$9:$H$38,W13,O$9:O$38)/30))&lt;12,SUMIF($H$9:$H$38,W13,M$9:M$38)+INT(SUMIF($H$9:$H$38,W13,O$9:O$38)/30),12*((SUMIF($H$9:$H$38,W13,M$9:M$38)+INT(SUMIF($H$9:$H$38,W13,O$9:O$38)/30))/12-INT((SUMIF($H$9:$H$38,W13,M$9:M$38)+INT(SUMIF($H$9:$H$38,W13,O$9:O$38)/30))/12))))</f>
        <v>0</v>
      </c>
      <c r="AA13" s="34" t="str">
        <f t="shared" si="5"/>
        <v/>
      </c>
      <c r="AB13" s="34" cm="1">
        <f t="array" ref="AB13">IF(AND(ISBLANK($I$9:$I$38),ISBLANK($J$9:$J$38)),"",IF(SUMIF($H$9:$H$38,W13,O$9:O$38)&lt;30,SUMIF($H$9:$H$38,W13,O$9:O$38),30*(SUMIF($H$9:$H$38,W13,O$9:O$38)/30-INT(SUMIF($H$9:$H$38,W13,O$9:O$38)/30))))</f>
        <v>0</v>
      </c>
      <c r="AC13" s="34" t="str">
        <f t="shared" si="0"/>
        <v/>
      </c>
      <c r="AD13" s="424"/>
      <c r="AE13" s="418"/>
      <c r="AF13" s="418"/>
      <c r="AG13" s="418"/>
      <c r="AH13" s="418"/>
      <c r="AI13" s="421"/>
      <c r="AJ13" s="25"/>
      <c r="AK13" s="76"/>
      <c r="AL13" s="324" t="e">
        <f t="shared" si="23"/>
        <v>#VALUE!</v>
      </c>
      <c r="AM13" s="325" t="e">
        <f t="shared" si="24"/>
        <v>#VALUE!</v>
      </c>
      <c r="AN13" s="326" t="e">
        <f t="shared" si="25"/>
        <v>#VALUE!</v>
      </c>
      <c r="AO13" s="327"/>
      <c r="AP13" s="328" t="str">
        <f t="shared" si="26"/>
        <v/>
      </c>
      <c r="AQ13" s="329" t="str">
        <f t="shared" si="27"/>
        <v/>
      </c>
      <c r="AR13" s="330" t="str">
        <f t="shared" si="14"/>
        <v>未チェック</v>
      </c>
      <c r="AS13" s="327"/>
      <c r="AT13" s="331" t="str">
        <f t="shared" si="28"/>
        <v>未入力</v>
      </c>
      <c r="AU13" s="332" t="str">
        <f t="shared" si="29"/>
        <v>未入力</v>
      </c>
      <c r="AV13" s="330" t="str">
        <f>IF($AT13=I13,"初日だよ",IF($AU13=I13,"末日だよ",IF($AU13="未入力","まだわかんない","ちがうよ")))</f>
        <v>まだわかんない</v>
      </c>
      <c r="AW13" s="333" t="str">
        <f t="shared" si="30"/>
        <v>未入力</v>
      </c>
      <c r="AX13" s="332" t="str">
        <f>IF($AW13="-","-",IF($AW13=$J13,"末日だよ",IF($AW13="未入力","まだわかんない","ちがうよ")))</f>
        <v>まだわかんない</v>
      </c>
      <c r="AY13" s="330" t="str">
        <f t="shared" si="31"/>
        <v>未入力</v>
      </c>
      <c r="AZ13" s="334"/>
      <c r="BA13" s="335" t="str">
        <f>IF(OR($AR13="",$AR13="×",$AR13="未チェック"),"-",YEAR($I13))</f>
        <v>-</v>
      </c>
      <c r="BB13" s="336" t="str">
        <f>IF(OR($AR13="",$AR13="×",$AR13="未チェック"),"-",MONTH($I13))</f>
        <v>-</v>
      </c>
      <c r="BC13" s="337" t="str">
        <f>IF(OR($AR13="",$AR13="×",$AR13="未チェック"),"-",DAY(DAY($I13)))</f>
        <v>-</v>
      </c>
      <c r="BD13" s="334"/>
      <c r="BE13" s="335" t="str">
        <f>IF(OR($AR13="",$AR13="×",$AR13="未チェック"),"-",YEAR($J13))</f>
        <v>-</v>
      </c>
      <c r="BF13" s="336" t="str">
        <f>IF(OR($AR13="",$AR13="×",$AR13="未チェック"),"-",MONTH($J13))</f>
        <v>-</v>
      </c>
      <c r="BG13" s="337" t="str">
        <f>IF(OR($AR13="",$AR13="×",$AR13="未チェック"),"-",DAY(DAY($J13)))</f>
        <v>-</v>
      </c>
      <c r="BH13" s="334"/>
      <c r="BI13" s="335" t="str">
        <f t="shared" si="15"/>
        <v>-</v>
      </c>
      <c r="BJ13" s="336" t="str">
        <f t="shared" si="16"/>
        <v>-</v>
      </c>
      <c r="BK13" s="337" t="str">
        <f t="shared" si="17"/>
        <v>-</v>
      </c>
      <c r="BL13" s="334"/>
      <c r="BM13" s="335" t="str">
        <f t="shared" si="18"/>
        <v>-</v>
      </c>
      <c r="BN13" s="336" t="str">
        <f t="shared" si="19"/>
        <v>-</v>
      </c>
      <c r="BO13" s="337" t="str">
        <f t="shared" si="20"/>
        <v>-</v>
      </c>
      <c r="BP13" s="334"/>
      <c r="BQ13" s="338" t="str">
        <f>IF(OR($AR13="",$AR13="×",$AR13="未チェック"),"-",$BE13-$BA13)</f>
        <v>-</v>
      </c>
      <c r="BR13" s="339" t="str">
        <f>IF(OR($AR13="",$AR13="×",$AR13="未チェック"),"-",$BF13-$BB13)</f>
        <v>-</v>
      </c>
      <c r="BS13" s="340" t="str">
        <f>IF(OR($AR13="",$AR13="×",$AR13="未チェック"),"-",$BG13-$BC13)</f>
        <v>-</v>
      </c>
      <c r="BT13" s="334"/>
      <c r="BU13" s="99"/>
      <c r="BV13" s="255" t="e">
        <f>IF(AND($AV13="初日だよ",$AX13="末日だよ"),900,IF($BC13-$BG13=1,500,IF(AND(AND($BF13=2,$AX13="末日だよ"),$BC13-$BG13&gt;=1),200,IF($BG13&gt;=$BC13,$BG13-$BC13+1,$BO13-$BC13+1+$BG13))))</f>
        <v>#VALUE!</v>
      </c>
      <c r="BW13" s="255" t="e">
        <f t="shared" si="21"/>
        <v>#VALUE!</v>
      </c>
      <c r="BX13" s="347" t="e">
        <f>IF(AND(AND($BC13&gt;=30,$BN13=2),(BS13&lt;-1)),$BG13,BW13)</f>
        <v>#VALUE!</v>
      </c>
      <c r="BY13" s="348"/>
      <c r="BZ13" s="349" t="e">
        <f>IF(BV13=900,BR13+1,IF(BV13=500,BR13,IF(BV13=200,BR13,IF(BS13&lt;=-2,BR13-1,BR13))))</f>
        <v>#VALUE!</v>
      </c>
      <c r="CA13" s="349" t="e">
        <f t="shared" si="33"/>
        <v>#VALUE!</v>
      </c>
      <c r="CB13" s="350" t="e">
        <f t="shared" si="34"/>
        <v>#VALUE!</v>
      </c>
      <c r="CC13" s="348"/>
      <c r="CD13" s="351" t="e">
        <f>IF(CA13=12,BQ13+1,IF(BZ13&lt;0,BQ13-1,BQ13))</f>
        <v>#VALUE!</v>
      </c>
    </row>
    <row r="14" spans="1:82" ht="33" customHeight="1" thickTop="1" thickBot="1" x14ac:dyDescent="0.25">
      <c r="C14" s="394"/>
      <c r="D14" s="394"/>
      <c r="E14" s="11"/>
      <c r="F14" s="101"/>
      <c r="G14" s="11"/>
      <c r="H14" s="11"/>
      <c r="I14" s="52"/>
      <c r="J14" s="102" t="s">
        <v>68</v>
      </c>
      <c r="K14" s="47" t="str" cm="1">
        <f t="array" ref="K14">IF(AND(ISBLANK($I9:$I13),ISBLANK($J9:$J13)),"",SUM(K9:K13)+INT((SUM(M9:M13)+INT(SUM(O9:O13)/30))/12))</f>
        <v/>
      </c>
      <c r="L14" s="12" t="s">
        <v>8</v>
      </c>
      <c r="M14" s="12" t="str" cm="1">
        <f t="array" ref="M14">IF(AND(ISBLANK($I9:$I13),ISBLANK($J9:$J13)),"",IF((SUM(M9:M13)+INT(SUM(O9:O13)/30))&lt;12,SUM(M9:M13)+INT(SUM(O9:O13)/30),12*((SUM(M9:M13)+INT(SUM(O9:O13)/30))/12-INT((SUM(M9:M13)+INT(SUM(O9:O13)/30))/12))))</f>
        <v/>
      </c>
      <c r="N14" s="12" t="s">
        <v>9</v>
      </c>
      <c r="O14" s="12" t="str" cm="1">
        <f t="array" ref="O14">IF(AND(ISBLANK($I9:$I13),ISBLANK($J9:$J13)),"",IF(SUM(O9:O13)&lt;30,SUM(O9:O13),30*(SUM(O9:O13)/30-INT(SUM(O9:O13)/30))))</f>
        <v/>
      </c>
      <c r="P14" s="24" t="s">
        <v>10</v>
      </c>
      <c r="Q14" s="25"/>
      <c r="R14" s="11"/>
      <c r="S14" s="25"/>
      <c r="T14" s="25"/>
      <c r="U14" s="90"/>
      <c r="V14" s="90"/>
      <c r="W14" s="150" t="s">
        <v>200</v>
      </c>
      <c r="X14" s="71" cm="1">
        <f t="array" ref="X14">IF(AND(ISBLANK($I$9:$I$38),ISBLANK($J$9:$J$38)),"",SUMIF($H$9:$H$38,W14,K$9:K$38)+INT((SUMIF($H$9:$H$38,W14,M$9:M$38)+INT(SUMIF($H$9:$H$38,W14,O$9:O$38)/30))/12))</f>
        <v>0</v>
      </c>
      <c r="Y14" s="34" t="str">
        <f t="shared" si="4"/>
        <v/>
      </c>
      <c r="Z14" s="71" cm="1">
        <f t="array" ref="Z14">IF(AND(ISBLANK($I$9:$I$38),ISBLANK($J$9:$J$38)),"",IF((SUMIF($H$9:$H$38,W14,M$9:M$38)+INT(SUMIF($H$9:$H$38,W14,O$9:O$38)/30))&lt;12,SUMIF($H$9:$H$38,W14,M$9:M$38)+INT(SUMIF($H$9:$H$38,W14,O$9:O$38)/30),12*((SUMIF($H$9:$H$38,W14,M$9:M$38)+INT(SUMIF($H$9:$H$38,W14,O$9:O$38)/30))/12-INT((SUMIF($H$9:$H$38,W14,M$9:M$38)+INT(SUMIF($H$9:$H$38,W14,O$9:O$38)/30))/12))))</f>
        <v>0</v>
      </c>
      <c r="AA14" s="34" t="str">
        <f t="shared" si="5"/>
        <v/>
      </c>
      <c r="AB14" s="34" cm="1">
        <f t="array" ref="AB14">IF(AND(ISBLANK($I$9:$I$38),ISBLANK($J$9:$J$38)),"",IF(SUMIF($H$9:$H$38,W14,O$9:O$38)&lt;30,SUMIF($H$9:$H$38,W14,O$9:O$38),30*(SUMIF($H$9:$H$38,W14,O$9:O$38)/30-INT(SUMIF($H$9:$H$38,W14,O$9:O$38)/30))))</f>
        <v>0</v>
      </c>
      <c r="AC14" s="34" t="str">
        <f t="shared" si="0"/>
        <v/>
      </c>
      <c r="AD14" s="424"/>
      <c r="AE14" s="418"/>
      <c r="AF14" s="418"/>
      <c r="AG14" s="418"/>
      <c r="AH14" s="418"/>
      <c r="AI14" s="421"/>
      <c r="AJ14" s="25"/>
      <c r="AK14" s="76"/>
      <c r="AL14" s="380"/>
      <c r="AM14" s="381"/>
      <c r="AN14" s="381"/>
      <c r="AO14" s="381"/>
      <c r="AP14" s="381"/>
      <c r="AQ14" s="381"/>
      <c r="AR14" s="381"/>
      <c r="AS14" s="381"/>
      <c r="AT14" s="381"/>
      <c r="AU14" s="381"/>
      <c r="AV14" s="381"/>
      <c r="AW14" s="381"/>
      <c r="AX14" s="381"/>
      <c r="AY14" s="381"/>
      <c r="AZ14" s="381"/>
      <c r="BA14" s="381"/>
      <c r="BB14" s="381"/>
      <c r="BC14" s="381"/>
      <c r="BD14" s="381"/>
      <c r="BE14" s="381"/>
      <c r="BF14" s="381"/>
      <c r="BG14" s="381"/>
      <c r="BH14" s="381"/>
      <c r="BI14" s="381"/>
      <c r="BJ14" s="381"/>
      <c r="BK14" s="381"/>
      <c r="BL14" s="381"/>
      <c r="BM14" s="381"/>
      <c r="BN14" s="381"/>
      <c r="BO14" s="381"/>
      <c r="BP14" s="381"/>
      <c r="BQ14" s="381"/>
      <c r="BR14" s="381"/>
      <c r="BS14" s="381"/>
      <c r="BT14" s="381"/>
      <c r="BU14" s="381"/>
      <c r="BV14" s="381"/>
      <c r="BW14" s="381"/>
      <c r="BX14" s="381"/>
      <c r="BY14" s="381"/>
      <c r="BZ14" s="381"/>
      <c r="CA14" s="381"/>
      <c r="CB14" s="381"/>
      <c r="CC14" s="381"/>
      <c r="CD14" s="382"/>
    </row>
    <row r="15" spans="1:82" ht="33" customHeight="1" thickTop="1" thickBot="1" x14ac:dyDescent="0.25">
      <c r="C15" s="394"/>
      <c r="D15" s="394"/>
      <c r="E15" s="11"/>
      <c r="F15" s="101"/>
      <c r="G15" s="11"/>
      <c r="H15" s="11"/>
      <c r="I15" s="52"/>
      <c r="J15" s="52"/>
      <c r="K15" s="42"/>
      <c r="L15" s="11"/>
      <c r="M15" s="11"/>
      <c r="N15" s="11"/>
      <c r="O15" s="11"/>
      <c r="P15" s="11"/>
      <c r="Q15" s="25"/>
      <c r="R15" s="11"/>
      <c r="S15" s="25"/>
      <c r="T15" s="25"/>
      <c r="U15" s="90"/>
      <c r="V15" s="90"/>
      <c r="W15" s="151" t="s">
        <v>201</v>
      </c>
      <c r="X15" s="75" cm="1">
        <f t="array" ref="X15">IF(AND(ISBLANK($I$9:$I$38),ISBLANK($J$9:$J$38)),"",SUMIF($H$9:$H$38,W15,K$9:K$38)+INT((SUMIF($H$9:$H$38,W15,M$9:M$38)+INT(SUMIF($H$9:$H$38,W15,O$9:O$38)/30))/12))</f>
        <v>0</v>
      </c>
      <c r="Y15" s="35" t="str">
        <f t="shared" si="4"/>
        <v/>
      </c>
      <c r="Z15" s="75" cm="1">
        <f t="array" ref="Z15">IF(AND(ISBLANK($I$9:$I$38),ISBLANK($J$9:$J$38)),"",IF((SUMIF($H$9:$H$38,W15,M$9:M$38)+INT(SUMIF($H$9:$H$38,W15,O$9:O$38)/30))&lt;12,SUMIF($H$9:$H$38,W15,M$9:M$38)+INT(SUMIF($H$9:$H$38,W15,O$9:O$38)/30),12*((SUMIF($H$9:$H$38,W15,M$9:M$38)+INT(SUMIF($H$9:$H$38,W15,O$9:O$38)/30))/12-INT((SUMIF($H$9:$H$38,W15,M$9:M$38)+INT(SUMIF($H$9:$H$38,W15,O$9:O$38)/30))/12))))</f>
        <v>0</v>
      </c>
      <c r="AA15" s="35" t="str">
        <f t="shared" si="5"/>
        <v/>
      </c>
      <c r="AB15" s="35" cm="1">
        <f t="array" ref="AB15">IF(AND(ISBLANK($I$9:$I$38),ISBLANK($J$9:$J$38)),"",IF(SUMIF($H$9:$H$38,W15,O$9:O$38)&lt;30,SUMIF($H$9:$H$38,W15,O$9:O$38),30*(SUMIF($H$9:$H$38,W15,O$9:O$38)/30-INT(SUMIF($H$9:$H$38,W15,O$9:O$38)/30))))</f>
        <v>0</v>
      </c>
      <c r="AC15" s="35" t="str">
        <f t="shared" si="0"/>
        <v/>
      </c>
      <c r="AD15" s="425"/>
      <c r="AE15" s="419"/>
      <c r="AF15" s="419"/>
      <c r="AG15" s="419"/>
      <c r="AH15" s="419"/>
      <c r="AI15" s="422"/>
      <c r="AJ15" s="25"/>
      <c r="AK15" s="76"/>
      <c r="AL15" s="380"/>
      <c r="AM15" s="381"/>
      <c r="AN15" s="381"/>
      <c r="AO15" s="381"/>
      <c r="AP15" s="381"/>
      <c r="AQ15" s="381"/>
      <c r="AR15" s="381"/>
      <c r="AS15" s="381"/>
      <c r="AT15" s="381"/>
      <c r="AU15" s="381"/>
      <c r="AV15" s="381"/>
      <c r="AW15" s="381"/>
      <c r="AX15" s="381"/>
      <c r="AY15" s="381"/>
      <c r="AZ15" s="381"/>
      <c r="BA15" s="381"/>
      <c r="BB15" s="381"/>
      <c r="BC15" s="381"/>
      <c r="BD15" s="381"/>
      <c r="BE15" s="381"/>
      <c r="BF15" s="381"/>
      <c r="BG15" s="381"/>
      <c r="BH15" s="381"/>
      <c r="BI15" s="381"/>
      <c r="BJ15" s="381"/>
      <c r="BK15" s="381"/>
      <c r="BL15" s="381"/>
      <c r="BM15" s="381"/>
      <c r="BN15" s="381"/>
      <c r="BO15" s="381"/>
      <c r="BP15" s="381"/>
      <c r="BQ15" s="381"/>
      <c r="BR15" s="381"/>
      <c r="BS15" s="381"/>
      <c r="BT15" s="381"/>
      <c r="BU15" s="381"/>
      <c r="BV15" s="381"/>
      <c r="BW15" s="381"/>
      <c r="BX15" s="381"/>
      <c r="BY15" s="381"/>
      <c r="BZ15" s="381"/>
      <c r="CA15" s="381"/>
      <c r="CB15" s="381"/>
      <c r="CC15" s="381"/>
      <c r="CD15" s="382"/>
    </row>
    <row r="16" spans="1:82" ht="33" customHeight="1" x14ac:dyDescent="0.2">
      <c r="A16" s="25">
        <v>6</v>
      </c>
      <c r="C16" s="406"/>
      <c r="D16" s="407"/>
      <c r="E16" s="131"/>
      <c r="F16" s="130"/>
      <c r="G16" s="131"/>
      <c r="H16" s="131"/>
      <c r="I16" s="132"/>
      <c r="J16" s="143"/>
      <c r="K16" s="1" t="str">
        <f t="shared" ref="K16:K20" si="43">IF(OR($AR16="",$AR16="×",$AR16="未チェック"),"",IF(AL16=0,"",AL16))</f>
        <v/>
      </c>
      <c r="L16" s="6" t="str">
        <f t="shared" ref="L16:L20" si="44">IF(K16="","","年")</f>
        <v/>
      </c>
      <c r="M16" s="6" t="str">
        <f t="shared" ref="M16:M20" si="45">IF(OR($AR16="",$AR16="×",$AR16="未チェック"),"",IF(AND(AL16=0,AM16=0),"",AM16))</f>
        <v/>
      </c>
      <c r="N16" s="6" t="str">
        <f t="shared" ref="N16:N20" si="46">IF(AND(K16="",M16=""),"","月")</f>
        <v/>
      </c>
      <c r="O16" s="6" t="str">
        <f>IF(OR($AR16="",$AR16="×",$AR16="未チェック"),"",AN16)</f>
        <v/>
      </c>
      <c r="P16" s="23" t="s">
        <v>21</v>
      </c>
      <c r="Q16" s="25">
        <v>6</v>
      </c>
      <c r="R16" s="11"/>
      <c r="S16" s="51" t="str">
        <f>IF(OR(COUNTIF($I$9:J15,I16)&gt;=1,COUNTIF(I17:$J$38,I16)&gt;=1),"重複","")</f>
        <v/>
      </c>
      <c r="T16" s="2" t="str">
        <f>IF(OR(COUNTIF($I$9:J15,J16)&gt;=1,COUNTIF(I17:$J$38,J16)&gt;=1),"重複","")</f>
        <v/>
      </c>
      <c r="U16" s="89" t="str">
        <f t="shared" ref="U16:U20" si="47">IF(AP16="入力OK","",AP16)&amp;IF(AQ16="入力OK","",AQ16)</f>
        <v/>
      </c>
      <c r="V16" s="90"/>
      <c r="W16" s="149" t="s">
        <v>23</v>
      </c>
      <c r="X16" s="70" cm="1">
        <f t="array" ref="X16">IF(AND(ISBLANK($I$9:$I$38),ISBLANK($J$9:$J$38)),"",SUMIF($H$9:$H$38,W16,K$9:K$38)+INT((SUMIF($H$9:$H$38,W16,M$9:M$38)+INT(SUMIF($H$9:$H$38,W16,O$9:O$38)/30))/12))</f>
        <v>0</v>
      </c>
      <c r="Y16" s="33" t="str">
        <f t="shared" si="4"/>
        <v/>
      </c>
      <c r="Z16" s="70" cm="1">
        <f t="array" ref="Z16">IF(AND(ISBLANK($I$9:$I$38),ISBLANK($J$9:$J$38)),"",IF((SUMIF($H$9:$H$38,W16,M$9:M$38)+INT(SUMIF($H$9:$H$38,W16,O$9:O$38)/30))&lt;12,SUMIF($H$9:$H$38,W16,M$9:M$38)+INT(SUMIF($H$9:$H$38,W16,O$9:O$38)/30),12*((SUMIF($H$9:$H$38,W16,M$9:M$38)+INT(SUMIF($H$9:$H$38,W16,O$9:O$38)/30))/12-INT((SUMIF($H$9:$H$38,W16,M$9:M$38)+INT(SUMIF($H$9:$H$38,W16,O$9:O$38)/30))/12))))</f>
        <v>0</v>
      </c>
      <c r="AA16" s="33" t="str">
        <f t="shared" si="5"/>
        <v/>
      </c>
      <c r="AB16" s="33" cm="1">
        <f t="array" ref="AB16">IF(AND(ISBLANK($I$9:$I$38),ISBLANK($J$9:$J$38)),"",IF(SUMIF($H$9:$H$38,W16,O$9:O$38)&lt;30,SUMIF($H$9:$H$38,W16,O$9:O$38),30*(SUMIF($H$9:$H$38,W16,O$9:O$38)/30-INT(SUMIF($H$9:$H$38,W16,O$9:O$38)/30))))</f>
        <v>0</v>
      </c>
      <c r="AC16" s="33" t="str">
        <f t="shared" si="0"/>
        <v/>
      </c>
      <c r="AD16" s="423" cm="1">
        <f t="array" ref="AD16">IF(AND(ISBLANK($I$9:$I$38),ISBLANK($J$9:$J$38)),"",SUM(X16:X20)+INT((SUM(Z16:Z20)+INT(SUM(AB16:AB20)/30))/12))</f>
        <v>0</v>
      </c>
      <c r="AE16" s="417" t="str">
        <f t="shared" ref="AE16" si="48">IF(OR(AD16="",AD16=0),"","年")</f>
        <v/>
      </c>
      <c r="AF16" s="417" cm="1">
        <f t="array" ref="AF16">IF(AND(ISBLANK($I$9:$I$38),ISBLANK($J$9:$J$38)),"",IF((SUM(Z16:Z20)+INT(SUM(AB16:AB20)/30))&lt;12,SUM(Z16:Z20)+INT(SUM(AB16:AB20)/30),12*((SUM(Z16:Z20)+INT(SUM(AB16:AB20)/30))/12-INT((SUM(Z16:Z20)+INT(SUM(AB16:AB20)/30))/12))))</f>
        <v>0</v>
      </c>
      <c r="AG16" s="417" t="str">
        <f t="shared" ref="AG16" si="49">IF(OR(AF16="",AF16=0),"","月")</f>
        <v/>
      </c>
      <c r="AH16" s="417" cm="1">
        <f t="array" ref="AH16">IF(AND(ISBLANK($I$9:$I$38),ISBLANK($J$9:$J$38)),"",IF(SUM(AB16:AB20)&lt;30,SUM(AB16:AB20),30*(SUM(AB16:AB20)/30-INT(SUM(AB16:AB20)/30))))</f>
        <v>0</v>
      </c>
      <c r="AI16" s="420" t="str">
        <f t="shared" ref="AI16" si="50">IF(OR(AH16="",AH16=0),"","日")</f>
        <v/>
      </c>
      <c r="AJ16" s="25"/>
      <c r="AK16" s="76"/>
      <c r="AL16" s="318" t="e">
        <f t="shared" si="23"/>
        <v>#VALUE!</v>
      </c>
      <c r="AM16" s="319" t="e">
        <f t="shared" si="24"/>
        <v>#VALUE!</v>
      </c>
      <c r="AN16" s="320" t="e">
        <f t="shared" si="25"/>
        <v>#VALUE!</v>
      </c>
      <c r="AO16" s="321"/>
      <c r="AP16" s="264" t="str">
        <f t="shared" si="26"/>
        <v/>
      </c>
      <c r="AQ16" s="265" t="str">
        <f t="shared" si="27"/>
        <v/>
      </c>
      <c r="AR16" s="266" t="str">
        <f t="shared" si="14"/>
        <v>未チェック</v>
      </c>
      <c r="AS16" s="321"/>
      <c r="AT16" s="267" t="str">
        <f t="shared" si="28"/>
        <v>未入力</v>
      </c>
      <c r="AU16" s="268" t="str">
        <f t="shared" si="29"/>
        <v>未入力</v>
      </c>
      <c r="AV16" s="266" t="str">
        <f>IF($AT16=I16,"初日だよ",IF($AU16=I16,"末日だよ",IF($AU16="未入力","まだわかんない","ちがうよ")))</f>
        <v>まだわかんない</v>
      </c>
      <c r="AW16" s="322" t="str">
        <f t="shared" si="30"/>
        <v>未入力</v>
      </c>
      <c r="AX16" s="268" t="str">
        <f>IF($AW16="-","-",IF($AW16=$J16,"末日だよ",IF($AW16="未入力","まだわかんない","ちがうよ")))</f>
        <v>まだわかんない</v>
      </c>
      <c r="AY16" s="266" t="str">
        <f t="shared" si="31"/>
        <v>未入力</v>
      </c>
      <c r="AZ16" s="323"/>
      <c r="BA16" s="247" t="str">
        <f>IF(OR($AR16="",$AR16="×",$AR16="未チェック"),"-",YEAR($I16))</f>
        <v>-</v>
      </c>
      <c r="BB16" s="248" t="str">
        <f>IF(OR($AR16="",$AR16="×",$AR16="未チェック"),"-",MONTH($I16))</f>
        <v>-</v>
      </c>
      <c r="BC16" s="245" t="str">
        <f>IF(OR($AR16="",$AR16="×",$AR16="未チェック"),"-",DAY(DAY($I16)))</f>
        <v>-</v>
      </c>
      <c r="BD16" s="323"/>
      <c r="BE16" s="247" t="str">
        <f>IF(OR($AR16="",$AR16="×",$AR16="未チェック"),"-",YEAR($J16))</f>
        <v>-</v>
      </c>
      <c r="BF16" s="248" t="str">
        <f>IF(OR($AR16="",$AR16="×",$AR16="未チェック"),"-",MONTH($J16))</f>
        <v>-</v>
      </c>
      <c r="BG16" s="245" t="str">
        <f>IF(OR($AR16="",$AR16="×",$AR16="未チェック"),"-",DAY(DAY($J16)))</f>
        <v>-</v>
      </c>
      <c r="BH16" s="323"/>
      <c r="BI16" s="247" t="str">
        <f t="shared" si="15"/>
        <v>-</v>
      </c>
      <c r="BJ16" s="248" t="str">
        <f t="shared" si="16"/>
        <v>-</v>
      </c>
      <c r="BK16" s="245" t="str">
        <f t="shared" si="17"/>
        <v>-</v>
      </c>
      <c r="BL16" s="323"/>
      <c r="BM16" s="247" t="str">
        <f t="shared" si="18"/>
        <v>-</v>
      </c>
      <c r="BN16" s="248" t="str">
        <f t="shared" si="19"/>
        <v>-</v>
      </c>
      <c r="BO16" s="245" t="str">
        <f t="shared" si="20"/>
        <v>-</v>
      </c>
      <c r="BP16" s="323"/>
      <c r="BQ16" s="291" t="str">
        <f>IF(OR($AR16="",$AR16="×",$AR16="未チェック"),"-",$BE16-$BA16)</f>
        <v>-</v>
      </c>
      <c r="BR16" s="292" t="str">
        <f>IF(OR($AR16="",$AR16="×",$AR16="未チェック"),"-",$BF16-$BB16)</f>
        <v>-</v>
      </c>
      <c r="BS16" s="293" t="str">
        <f>IF(OR($AR16="",$AR16="×",$AR16="未チェック"),"-",$BG16-$BC16)</f>
        <v>-</v>
      </c>
      <c r="BT16" s="323"/>
      <c r="BU16" s="117"/>
      <c r="BV16" s="248" t="e">
        <f>IF(AND($AV16="初日だよ",$AX16="末日だよ"),900,IF($BC16-$BG16=1,500,IF(AND(AND($BF16=2,$AX16="末日だよ"),$BC16-$BG16&gt;=1),200,IF($BG16&gt;=$BC16,$BG16-$BC16+1,$BO16-$BC16+1+$BG16))))</f>
        <v>#VALUE!</v>
      </c>
      <c r="BW16" s="248" t="e">
        <f t="shared" si="21"/>
        <v>#VALUE!</v>
      </c>
      <c r="BX16" s="341" t="e">
        <f t="shared" ref="BX16:BX19" si="51">IF(AND(AND($BC16&gt;=30,$BN16=2),(BS16&lt;-1)),$BG16,BW16)</f>
        <v>#VALUE!</v>
      </c>
      <c r="BY16" s="342"/>
      <c r="BZ16" s="343" t="e">
        <f>IF(BV16=900,BR16+1,IF(BV16=500,BR16,IF(BV16=200,BR16,IF(BS16&lt;=-2,BR16-1,BR16))))</f>
        <v>#VALUE!</v>
      </c>
      <c r="CA16" s="343" t="e">
        <f t="shared" si="33"/>
        <v>#VALUE!</v>
      </c>
      <c r="CB16" s="344" t="e">
        <f t="shared" si="34"/>
        <v>#VALUE!</v>
      </c>
      <c r="CC16" s="342"/>
      <c r="CD16" s="345" t="e">
        <f>IF(CA16=12,BQ16+1,IF(BZ16&lt;0,BQ16-1,BQ16))</f>
        <v>#VALUE!</v>
      </c>
    </row>
    <row r="17" spans="1:82" ht="33" customHeight="1" x14ac:dyDescent="0.2">
      <c r="A17" s="25">
        <v>7</v>
      </c>
      <c r="C17" s="398"/>
      <c r="D17" s="399"/>
      <c r="E17" s="198"/>
      <c r="F17" s="134"/>
      <c r="G17" s="135"/>
      <c r="H17" s="136"/>
      <c r="I17" s="144"/>
      <c r="J17" s="144"/>
      <c r="K17" s="4" t="str">
        <f t="shared" si="43"/>
        <v/>
      </c>
      <c r="L17" s="7" t="str">
        <f t="shared" si="44"/>
        <v/>
      </c>
      <c r="M17" s="7" t="str">
        <f t="shared" si="45"/>
        <v/>
      </c>
      <c r="N17" s="7" t="str">
        <f t="shared" si="46"/>
        <v/>
      </c>
      <c r="O17" s="9" t="str">
        <f t="shared" ref="O17" si="52">IF(OR($AR17="",$AR17="×",$AR17="未チェック"),"",AN17)</f>
        <v/>
      </c>
      <c r="P17" s="19" t="s">
        <v>21</v>
      </c>
      <c r="Q17" s="25">
        <v>7</v>
      </c>
      <c r="R17" s="11"/>
      <c r="S17" s="51" t="str">
        <f>IF(OR(COUNTIF($I$9:J16,I17)&gt;=1,COUNTIF(I18:$J$38,I17)&gt;=1),"重複","")</f>
        <v/>
      </c>
      <c r="T17" s="2" t="str">
        <f>IF(OR(COUNTIF($I$9:J16,J17)&gt;=1,COUNTIF(I18:$J$38,J17)&gt;=1),"重複","")</f>
        <v/>
      </c>
      <c r="U17" s="89" t="str">
        <f t="shared" si="47"/>
        <v/>
      </c>
      <c r="V17" s="90"/>
      <c r="W17" s="150" t="s">
        <v>26</v>
      </c>
      <c r="X17" s="71" cm="1">
        <f t="array" ref="X17">IF(AND(ISBLANK($I$9:$I$38),ISBLANK($J$9:$J$38)),"",SUMIF($H$9:$H$38,W17,K$9:K$38)+INT((SUMIF($H$9:$H$38,W17,M$9:M$38)+INT(SUMIF($H$9:$H$38,W17,O$9:O$38)/30))/12))</f>
        <v>0</v>
      </c>
      <c r="Y17" s="34" t="str">
        <f t="shared" si="4"/>
        <v/>
      </c>
      <c r="Z17" s="71" cm="1">
        <f t="array" ref="Z17">IF(AND(ISBLANK($I$9:$I$38),ISBLANK($J$9:$J$38)),"",IF((SUMIF($H$9:$H$38,W17,M$9:M$38)+INT(SUMIF($H$9:$H$38,W17,O$9:O$38)/30))&lt;12,SUMIF($H$9:$H$38,W17,M$9:M$38)+INT(SUMIF($H$9:$H$38,W17,O$9:O$38)/30),12*((SUMIF($H$9:$H$38,W17,M$9:M$38)+INT(SUMIF($H$9:$H$38,W17,O$9:O$38)/30))/12-INT((SUMIF($H$9:$H$38,W17,M$9:M$38)+INT(SUMIF($H$9:$H$38,W17,O$9:O$38)/30))/12))))</f>
        <v>0</v>
      </c>
      <c r="AA17" s="34" t="str">
        <f t="shared" si="5"/>
        <v/>
      </c>
      <c r="AB17" s="34" cm="1">
        <f t="array" ref="AB17">IF(AND(ISBLANK($I$9:$I$38),ISBLANK($J$9:$J$38)),"",IF(SUMIF($H$9:$H$38,W17,O$9:O$38)&lt;30,SUMIF($H$9:$H$38,W17,O$9:O$38),30*(SUMIF($H$9:$H$38,W17,O$9:O$38)/30-INT(SUMIF($H$9:$H$38,W17,O$9:O$38)/30))))</f>
        <v>0</v>
      </c>
      <c r="AC17" s="34" t="str">
        <f t="shared" si="0"/>
        <v/>
      </c>
      <c r="AD17" s="424"/>
      <c r="AE17" s="418"/>
      <c r="AF17" s="418"/>
      <c r="AG17" s="418"/>
      <c r="AH17" s="418"/>
      <c r="AI17" s="421"/>
      <c r="AJ17" s="25"/>
      <c r="AK17" s="76"/>
      <c r="AL17" s="304" t="e">
        <f t="shared" si="23"/>
        <v>#VALUE!</v>
      </c>
      <c r="AM17" s="312" t="e">
        <f t="shared" si="24"/>
        <v>#VALUE!</v>
      </c>
      <c r="AN17" s="308" t="e">
        <f t="shared" si="25"/>
        <v>#VALUE!</v>
      </c>
      <c r="AO17" s="263"/>
      <c r="AP17" s="257" t="str">
        <f t="shared" si="26"/>
        <v/>
      </c>
      <c r="AQ17" s="258" t="str">
        <f t="shared" si="27"/>
        <v/>
      </c>
      <c r="AR17" s="259" t="str">
        <f t="shared" si="14"/>
        <v>未チェック</v>
      </c>
      <c r="AS17" s="263"/>
      <c r="AT17" s="280" t="str">
        <f t="shared" si="28"/>
        <v>未入力</v>
      </c>
      <c r="AU17" s="281" t="str">
        <f t="shared" si="29"/>
        <v>未入力</v>
      </c>
      <c r="AV17" s="259" t="str">
        <f>IF($AT17=I17,"初日だよ",IF($AU17=I17,"末日だよ",IF($AU17="未入力","まだわかんない","ちがうよ")))</f>
        <v>まだわかんない</v>
      </c>
      <c r="AW17" s="282" t="str">
        <f t="shared" si="30"/>
        <v>未入力</v>
      </c>
      <c r="AX17" s="281" t="str">
        <f>IF($AW17="-","-",IF($AW17=$J17,"末日だよ",IF($AW17="未入力","まだわかんない","ちがうよ")))</f>
        <v>まだわかんない</v>
      </c>
      <c r="AY17" s="259" t="str">
        <f t="shared" si="31"/>
        <v>未入力</v>
      </c>
      <c r="AZ17" s="249"/>
      <c r="BA17" s="260" t="str">
        <f>IF(OR($AR17="",$AR17="×",$AR17="未チェック"),"-",YEAR($I17))</f>
        <v>-</v>
      </c>
      <c r="BB17" s="261" t="str">
        <f>IF(OR($AR17="",$AR17="×",$AR17="未チェック"),"-",MONTH($I17))</f>
        <v>-</v>
      </c>
      <c r="BC17" s="262" t="str">
        <f>IF(OR($AR17="",$AR17="×",$AR17="未チェック"),"-",DAY(DAY($I17)))</f>
        <v>-</v>
      </c>
      <c r="BD17" s="249"/>
      <c r="BE17" s="260" t="str">
        <f>IF(OR($AR17="",$AR17="×",$AR17="未チェック"),"-",YEAR($J17))</f>
        <v>-</v>
      </c>
      <c r="BF17" s="261" t="str">
        <f>IF(OR($AR17="",$AR17="×",$AR17="未チェック"),"-",MONTH($J17))</f>
        <v>-</v>
      </c>
      <c r="BG17" s="262" t="str">
        <f>IF(OR($AR17="",$AR17="×",$AR17="未チェック"),"-",DAY(DAY($J17)))</f>
        <v>-</v>
      </c>
      <c r="BH17" s="249"/>
      <c r="BI17" s="260" t="str">
        <f t="shared" si="15"/>
        <v>-</v>
      </c>
      <c r="BJ17" s="261" t="str">
        <f t="shared" si="16"/>
        <v>-</v>
      </c>
      <c r="BK17" s="262" t="str">
        <f t="shared" si="17"/>
        <v>-</v>
      </c>
      <c r="BL17" s="249"/>
      <c r="BM17" s="260" t="str">
        <f t="shared" si="18"/>
        <v>-</v>
      </c>
      <c r="BN17" s="261" t="str">
        <f t="shared" si="19"/>
        <v>-</v>
      </c>
      <c r="BO17" s="262" t="str">
        <f t="shared" si="20"/>
        <v>-</v>
      </c>
      <c r="BP17" s="249"/>
      <c r="BQ17" s="288" t="str">
        <f>IF(OR($AR17="",$AR17="×",$AR17="未チェック"),"-",$BE17-$BA17)</f>
        <v>-</v>
      </c>
      <c r="BR17" s="289" t="str">
        <f>IF(OR($AR17="",$AR17="×",$AR17="未チェック"),"-",$BF17-$BB17)</f>
        <v>-</v>
      </c>
      <c r="BS17" s="290" t="str">
        <f>IF(OR($AR17="",$AR17="×",$AR17="未チェック"),"-",$BG17-$BC17)</f>
        <v>-</v>
      </c>
      <c r="BT17" s="249"/>
      <c r="BU17" s="11"/>
      <c r="BV17" s="253" t="e">
        <f>IF(AND($AV17="初日だよ",$AX17="末日だよ"),900,IF($BC17-$BG17=1,500,IF(AND(AND($BF17=2,$AX17="末日だよ"),$BC17-$BG17&gt;=1),200,IF($BG17&gt;=$BC17,$BG17-$BC17+1,$BO17-$BC17+1+$BG17))))</f>
        <v>#VALUE!</v>
      </c>
      <c r="BW17" s="253" t="e">
        <f t="shared" si="21"/>
        <v>#VALUE!</v>
      </c>
      <c r="BX17" s="298" t="e">
        <f t="shared" si="51"/>
        <v>#VALUE!</v>
      </c>
      <c r="BY17" s="126"/>
      <c r="BZ17" s="299" t="e">
        <f>IF(BV17=900,BR17+1,IF(BV17=500,BR17,IF(BV17=200,BR17,IF(BS17&lt;=-2,BR17-1,BR17))))</f>
        <v>#VALUE!</v>
      </c>
      <c r="CA17" s="299" t="e">
        <f t="shared" si="33"/>
        <v>#VALUE!</v>
      </c>
      <c r="CB17" s="300" t="e">
        <f t="shared" si="34"/>
        <v>#VALUE!</v>
      </c>
      <c r="CC17" s="126"/>
      <c r="CD17" s="346" t="e">
        <f>IF(CA17=12,BQ17+1,IF(BZ17&lt;0,BQ17-1,BQ17))</f>
        <v>#VALUE!</v>
      </c>
    </row>
    <row r="18" spans="1:82" ht="33" customHeight="1" x14ac:dyDescent="0.2">
      <c r="A18" s="25">
        <v>8</v>
      </c>
      <c r="C18" s="398"/>
      <c r="D18" s="399"/>
      <c r="E18" s="198"/>
      <c r="F18" s="134"/>
      <c r="G18" s="135"/>
      <c r="H18" s="136"/>
      <c r="I18" s="137"/>
      <c r="J18" s="137"/>
      <c r="K18" s="4" t="str">
        <f t="shared" si="43"/>
        <v/>
      </c>
      <c r="L18" s="7" t="str">
        <f t="shared" si="44"/>
        <v/>
      </c>
      <c r="M18" s="7" t="str">
        <f t="shared" si="45"/>
        <v/>
      </c>
      <c r="N18" s="7" t="str">
        <f t="shared" si="46"/>
        <v/>
      </c>
      <c r="O18" s="9" t="str">
        <f t="shared" ref="O18:O20" si="53">IF(OR($AR18="",$AR18="×",$AR18="未チェック"),"",AN18)</f>
        <v/>
      </c>
      <c r="P18" s="19" t="s">
        <v>21</v>
      </c>
      <c r="Q18" s="25">
        <v>8</v>
      </c>
      <c r="R18" s="11"/>
      <c r="S18" s="51" t="str">
        <f>IF(OR(COUNTIF($I$9:J17,I18)&gt;=1,COUNTIF(I19:$J$38,I18)&gt;=1),"重複","")</f>
        <v/>
      </c>
      <c r="T18" s="2" t="str">
        <f>IF(OR(COUNTIF($I$9:J17,J18)&gt;=1,COUNTIF(I19:$J$38,J18)&gt;=1),"重複","")</f>
        <v/>
      </c>
      <c r="U18" s="89" t="str">
        <f t="shared" si="47"/>
        <v/>
      </c>
      <c r="V18" s="90"/>
      <c r="W18" s="150" t="s">
        <v>114</v>
      </c>
      <c r="X18" s="71" cm="1">
        <f t="array" ref="X18">IF(AND(ISBLANK($I$9:$I$38),ISBLANK($J$9:$J$38)),"",SUMIF($H$9:$H$38,W18,K$9:K$38)+INT((SUMIF($H$9:$H$38,W18,M$9:M$38)+INT(SUMIF($H$9:$H$38,W18,O$9:O$38)/30))/12))</f>
        <v>0</v>
      </c>
      <c r="Y18" s="34" t="str">
        <f t="shared" si="4"/>
        <v/>
      </c>
      <c r="Z18" s="71" cm="1">
        <f t="array" ref="Z18">IF(AND(ISBLANK($I$9:$I$38),ISBLANK($J$9:$J$38)),"",IF((SUMIF($H$9:$H$38,W18,M$9:M$38)+INT(SUMIF($H$9:$H$38,W18,O$9:O$38)/30))&lt;12,SUMIF($H$9:$H$38,W18,M$9:M$38)+INT(SUMIF($H$9:$H$38,W18,O$9:O$38)/30),12*((SUMIF($H$9:$H$38,W18,M$9:M$38)+INT(SUMIF($H$9:$H$38,W18,O$9:O$38)/30))/12-INT((SUMIF($H$9:$H$38,W18,M$9:M$38)+INT(SUMIF($H$9:$H$38,W18,O$9:O$38)/30))/12))))</f>
        <v>0</v>
      </c>
      <c r="AA18" s="34" t="str">
        <f t="shared" si="5"/>
        <v/>
      </c>
      <c r="AB18" s="34" cm="1">
        <f t="array" ref="AB18">IF(AND(ISBLANK($I$9:$I$38),ISBLANK($J$9:$J$38)),"",IF(SUMIF($H$9:$H$38,W18,O$9:O$38)&lt;30,SUMIF($H$9:$H$38,W18,O$9:O$38),30*(SUMIF($H$9:$H$38,W18,O$9:O$38)/30-INT(SUMIF($H$9:$H$38,W18,O$9:O$38)/30))))</f>
        <v>0</v>
      </c>
      <c r="AC18" s="34" t="str">
        <f t="shared" si="0"/>
        <v/>
      </c>
      <c r="AD18" s="424"/>
      <c r="AE18" s="418"/>
      <c r="AF18" s="418"/>
      <c r="AG18" s="418"/>
      <c r="AH18" s="418"/>
      <c r="AI18" s="421"/>
      <c r="AJ18" s="25"/>
      <c r="AK18" s="76"/>
      <c r="AL18" s="304" t="e">
        <f t="shared" si="23"/>
        <v>#VALUE!</v>
      </c>
      <c r="AM18" s="312" t="e">
        <f t="shared" si="24"/>
        <v>#VALUE!</v>
      </c>
      <c r="AN18" s="308" t="e">
        <f t="shared" si="25"/>
        <v>#VALUE!</v>
      </c>
      <c r="AO18" s="263"/>
      <c r="AP18" s="257" t="str">
        <f t="shared" si="26"/>
        <v/>
      </c>
      <c r="AQ18" s="258" t="str">
        <f t="shared" si="27"/>
        <v/>
      </c>
      <c r="AR18" s="259" t="str">
        <f t="shared" si="14"/>
        <v>未チェック</v>
      </c>
      <c r="AS18" s="263"/>
      <c r="AT18" s="280" t="str">
        <f t="shared" si="28"/>
        <v>未入力</v>
      </c>
      <c r="AU18" s="281" t="str">
        <f t="shared" si="29"/>
        <v>未入力</v>
      </c>
      <c r="AV18" s="259" t="str">
        <f>IF($AT18=I18,"初日だよ",IF($AU18=I18,"末日だよ",IF($AU18="未入力","まだわかんない","ちがうよ")))</f>
        <v>まだわかんない</v>
      </c>
      <c r="AW18" s="282" t="str">
        <f t="shared" si="30"/>
        <v>未入力</v>
      </c>
      <c r="AX18" s="281" t="str">
        <f>IF($AW18="-","-",IF($AW18=$J18,"末日だよ",IF($AW18="未入力","まだわかんない","ちがうよ")))</f>
        <v>まだわかんない</v>
      </c>
      <c r="AY18" s="259" t="str">
        <f t="shared" si="31"/>
        <v>未入力</v>
      </c>
      <c r="AZ18" s="249"/>
      <c r="BA18" s="260" t="str">
        <f>IF(OR($AR18="",$AR18="×",$AR18="未チェック"),"-",YEAR($I18))</f>
        <v>-</v>
      </c>
      <c r="BB18" s="261" t="str">
        <f>IF(OR($AR18="",$AR18="×",$AR18="未チェック"),"-",MONTH($I18))</f>
        <v>-</v>
      </c>
      <c r="BC18" s="262" t="str">
        <f>IF(OR($AR18="",$AR18="×",$AR18="未チェック"),"-",DAY(DAY($I18)))</f>
        <v>-</v>
      </c>
      <c r="BD18" s="249"/>
      <c r="BE18" s="260" t="str">
        <f>IF(OR($AR18="",$AR18="×",$AR18="未チェック"),"-",YEAR($J18))</f>
        <v>-</v>
      </c>
      <c r="BF18" s="261" t="str">
        <f>IF(OR($AR18="",$AR18="×",$AR18="未チェック"),"-",MONTH($J18))</f>
        <v>-</v>
      </c>
      <c r="BG18" s="262" t="str">
        <f>IF(OR($AR18="",$AR18="×",$AR18="未チェック"),"-",DAY(DAY($J18)))</f>
        <v>-</v>
      </c>
      <c r="BH18" s="249"/>
      <c r="BI18" s="260" t="str">
        <f t="shared" si="15"/>
        <v>-</v>
      </c>
      <c r="BJ18" s="261" t="str">
        <f t="shared" si="16"/>
        <v>-</v>
      </c>
      <c r="BK18" s="262" t="str">
        <f t="shared" si="17"/>
        <v>-</v>
      </c>
      <c r="BL18" s="249"/>
      <c r="BM18" s="260" t="str">
        <f t="shared" si="18"/>
        <v>-</v>
      </c>
      <c r="BN18" s="261" t="str">
        <f t="shared" si="19"/>
        <v>-</v>
      </c>
      <c r="BO18" s="262" t="str">
        <f t="shared" si="20"/>
        <v>-</v>
      </c>
      <c r="BP18" s="249"/>
      <c r="BQ18" s="288" t="str">
        <f>IF(OR($AR18="",$AR18="×",$AR18="未チェック"),"-",$BE18-$BA18)</f>
        <v>-</v>
      </c>
      <c r="BR18" s="289" t="str">
        <f>IF(OR($AR18="",$AR18="×",$AR18="未チェック"),"-",$BF18-$BB18)</f>
        <v>-</v>
      </c>
      <c r="BS18" s="290" t="str">
        <f>IF(OR($AR18="",$AR18="×",$AR18="未チェック"),"-",$BG18-$BC18)</f>
        <v>-</v>
      </c>
      <c r="BT18" s="249"/>
      <c r="BU18" s="11"/>
      <c r="BV18" s="253" t="e">
        <f>IF(AND($AV18="初日だよ",$AX18="末日だよ"),900,IF($BC18-$BG18=1,500,IF(AND(AND($BF18=2,$AX18="末日だよ"),$BC18-$BG18&gt;=1),200,IF($BG18&gt;=$BC18,$BG18-$BC18+1,$BO18-$BC18+1+$BG18))))</f>
        <v>#VALUE!</v>
      </c>
      <c r="BW18" s="253" t="e">
        <f t="shared" si="21"/>
        <v>#VALUE!</v>
      </c>
      <c r="BX18" s="298" t="e">
        <f t="shared" si="51"/>
        <v>#VALUE!</v>
      </c>
      <c r="BY18" s="126"/>
      <c r="BZ18" s="299" t="e">
        <f>IF(BV18=900,BR18+1,IF(BV18=500,BR18,IF(BV18=200,BR18,IF(BS18&lt;=-2,BR18-1,BR18))))</f>
        <v>#VALUE!</v>
      </c>
      <c r="CA18" s="299" t="e">
        <f t="shared" si="33"/>
        <v>#VALUE!</v>
      </c>
      <c r="CB18" s="300" t="e">
        <f t="shared" si="34"/>
        <v>#VALUE!</v>
      </c>
      <c r="CC18" s="126"/>
      <c r="CD18" s="346" t="e">
        <f>IF(CA18=12,BQ18+1,IF(BZ18&lt;0,BQ18-1,BQ18))</f>
        <v>#VALUE!</v>
      </c>
    </row>
    <row r="19" spans="1:82" ht="33" customHeight="1" x14ac:dyDescent="0.2">
      <c r="A19" s="25">
        <v>9</v>
      </c>
      <c r="C19" s="398"/>
      <c r="D19" s="399"/>
      <c r="E19" s="198"/>
      <c r="F19" s="134"/>
      <c r="G19" s="135"/>
      <c r="H19" s="136"/>
      <c r="I19" s="207"/>
      <c r="J19" s="207"/>
      <c r="K19" s="4" t="str">
        <f t="shared" si="43"/>
        <v/>
      </c>
      <c r="L19" s="7" t="str">
        <f t="shared" si="44"/>
        <v/>
      </c>
      <c r="M19" s="7" t="str">
        <f t="shared" si="45"/>
        <v/>
      </c>
      <c r="N19" s="7" t="str">
        <f t="shared" si="46"/>
        <v/>
      </c>
      <c r="O19" s="9" t="str">
        <f t="shared" si="53"/>
        <v/>
      </c>
      <c r="P19" s="19" t="s">
        <v>21</v>
      </c>
      <c r="Q19" s="25">
        <v>9</v>
      </c>
      <c r="R19" s="11"/>
      <c r="S19" s="51" t="str">
        <f>IF(OR(COUNTIF($I$9:J18,I19)&gt;=1,COUNTIF(I20:$J$38,I19)&gt;=1),"重複","")</f>
        <v/>
      </c>
      <c r="T19" s="2" t="str">
        <f>IF(OR(COUNTIF($I$9:J18,J19)&gt;=1,COUNTIF(I20:$J$38,J19)&gt;=1),"重複","")</f>
        <v/>
      </c>
      <c r="U19" s="89" t="str">
        <f t="shared" si="47"/>
        <v/>
      </c>
      <c r="V19" s="90"/>
      <c r="W19" s="150" t="s">
        <v>39</v>
      </c>
      <c r="X19" s="71" cm="1">
        <f t="array" ref="X19">IF(AND(ISBLANK($I$9:$I$38),ISBLANK($J$9:$J$38)),"",SUMIF($H$9:$H$38,W19,K$9:K$38)+INT((SUMIF($H$9:$H$38,W19,M$9:M$38)+INT(SUMIF($H$9:$H$38,W19,O$9:O$38)/30))/12))</f>
        <v>0</v>
      </c>
      <c r="Y19" s="34" t="str">
        <f t="shared" si="4"/>
        <v/>
      </c>
      <c r="Z19" s="71" cm="1">
        <f t="array" ref="Z19">IF(AND(ISBLANK($I$9:$I$38),ISBLANK($J$9:$J$38)),"",IF((SUMIF($H$9:$H$38,W19,M$9:M$38)+INT(SUMIF($H$9:$H$38,W19,O$9:O$38)/30))&lt;12,SUMIF($H$9:$H$38,W19,M$9:M$38)+INT(SUMIF($H$9:$H$38,W19,O$9:O$38)/30),12*((SUMIF($H$9:$H$38,W19,M$9:M$38)+INT(SUMIF($H$9:$H$38,W19,O$9:O$38)/30))/12-INT((SUMIF($H$9:$H$38,W19,M$9:M$38)+INT(SUMIF($H$9:$H$38,W19,O$9:O$38)/30))/12))))</f>
        <v>0</v>
      </c>
      <c r="AA19" s="34" t="str">
        <f t="shared" si="5"/>
        <v/>
      </c>
      <c r="AB19" s="34" cm="1">
        <f t="array" ref="AB19">IF(AND(ISBLANK($I$9:$I$38),ISBLANK($J$9:$J$38)),"",IF(SUMIF($H$9:$H$38,W19,O$9:O$38)&lt;30,SUMIF($H$9:$H$38,W19,O$9:O$38),30*(SUMIF($H$9:$H$38,W19,O$9:O$38)/30-INT(SUMIF($H$9:$H$38,W19,O$9:O$38)/30))))</f>
        <v>0</v>
      </c>
      <c r="AC19" s="34" t="str">
        <f t="shared" si="0"/>
        <v/>
      </c>
      <c r="AD19" s="424"/>
      <c r="AE19" s="418"/>
      <c r="AF19" s="418"/>
      <c r="AG19" s="418"/>
      <c r="AH19" s="418"/>
      <c r="AI19" s="421"/>
      <c r="AJ19" s="25"/>
      <c r="AK19" s="76"/>
      <c r="AL19" s="304" t="e">
        <f t="shared" si="23"/>
        <v>#VALUE!</v>
      </c>
      <c r="AM19" s="312" t="e">
        <f t="shared" si="24"/>
        <v>#VALUE!</v>
      </c>
      <c r="AN19" s="308" t="e">
        <f t="shared" si="25"/>
        <v>#VALUE!</v>
      </c>
      <c r="AO19" s="263"/>
      <c r="AP19" s="257" t="str">
        <f t="shared" si="26"/>
        <v/>
      </c>
      <c r="AQ19" s="258" t="str">
        <f t="shared" si="27"/>
        <v/>
      </c>
      <c r="AR19" s="259" t="str">
        <f t="shared" si="14"/>
        <v>未チェック</v>
      </c>
      <c r="AS19" s="263"/>
      <c r="AT19" s="280" t="str">
        <f t="shared" si="28"/>
        <v>未入力</v>
      </c>
      <c r="AU19" s="281" t="str">
        <f t="shared" si="29"/>
        <v>未入力</v>
      </c>
      <c r="AV19" s="259" t="str">
        <f>IF($AT19=I19,"初日だよ",IF($AU19=I19,"末日だよ",IF($AU19="未入力","まだわかんない","ちがうよ")))</f>
        <v>まだわかんない</v>
      </c>
      <c r="AW19" s="282" t="str">
        <f t="shared" si="30"/>
        <v>未入力</v>
      </c>
      <c r="AX19" s="281" t="str">
        <f>IF($AW19="-","-",IF($AW19=$J19,"末日だよ",IF($AW19="未入力","まだわかんない","ちがうよ")))</f>
        <v>まだわかんない</v>
      </c>
      <c r="AY19" s="259" t="str">
        <f t="shared" si="31"/>
        <v>未入力</v>
      </c>
      <c r="AZ19" s="249"/>
      <c r="BA19" s="260" t="str">
        <f>IF(OR($AR19="",$AR19="×",$AR19="未チェック"),"-",YEAR($I19))</f>
        <v>-</v>
      </c>
      <c r="BB19" s="261" t="str">
        <f>IF(OR($AR19="",$AR19="×",$AR19="未チェック"),"-",MONTH($I19))</f>
        <v>-</v>
      </c>
      <c r="BC19" s="262" t="str">
        <f>IF(OR($AR19="",$AR19="×",$AR19="未チェック"),"-",DAY(DAY($I19)))</f>
        <v>-</v>
      </c>
      <c r="BD19" s="249"/>
      <c r="BE19" s="260" t="str">
        <f>IF(OR($AR19="",$AR19="×",$AR19="未チェック"),"-",YEAR($J19))</f>
        <v>-</v>
      </c>
      <c r="BF19" s="261" t="str">
        <f>IF(OR($AR19="",$AR19="×",$AR19="未チェック"),"-",MONTH($J19))</f>
        <v>-</v>
      </c>
      <c r="BG19" s="262" t="str">
        <f>IF(OR($AR19="",$AR19="×",$AR19="未チェック"),"-",DAY(DAY($J19)))</f>
        <v>-</v>
      </c>
      <c r="BH19" s="249"/>
      <c r="BI19" s="260" t="str">
        <f t="shared" si="15"/>
        <v>-</v>
      </c>
      <c r="BJ19" s="261" t="str">
        <f t="shared" si="16"/>
        <v>-</v>
      </c>
      <c r="BK19" s="262" t="str">
        <f t="shared" si="17"/>
        <v>-</v>
      </c>
      <c r="BL19" s="249"/>
      <c r="BM19" s="260" t="str">
        <f t="shared" si="18"/>
        <v>-</v>
      </c>
      <c r="BN19" s="261" t="str">
        <f t="shared" si="19"/>
        <v>-</v>
      </c>
      <c r="BO19" s="262" t="str">
        <f t="shared" si="20"/>
        <v>-</v>
      </c>
      <c r="BP19" s="249"/>
      <c r="BQ19" s="288" t="str">
        <f>IF(OR($AR19="",$AR19="×",$AR19="未チェック"),"-",$BE19-$BA19)</f>
        <v>-</v>
      </c>
      <c r="BR19" s="289" t="str">
        <f>IF(OR($AR19="",$AR19="×",$AR19="未チェック"),"-",$BF19-$BB19)</f>
        <v>-</v>
      </c>
      <c r="BS19" s="290" t="str">
        <f>IF(OR($AR19="",$AR19="×",$AR19="未チェック"),"-",$BG19-$BC19)</f>
        <v>-</v>
      </c>
      <c r="BT19" s="249"/>
      <c r="BU19" s="11"/>
      <c r="BV19" s="253" t="e">
        <f>IF(AND($AV19="初日だよ",$AX19="末日だよ"),900,IF($BC19-$BG19=1,500,IF(AND(AND($BF19=2,$AX19="末日だよ"),$BC19-$BG19&gt;=1),200,IF($BG19&gt;=$BC19,$BG19-$BC19+1,$BO19-$BC19+1+$BG19))))</f>
        <v>#VALUE!</v>
      </c>
      <c r="BW19" s="253" t="e">
        <f t="shared" si="21"/>
        <v>#VALUE!</v>
      </c>
      <c r="BX19" s="298" t="e">
        <f t="shared" si="51"/>
        <v>#VALUE!</v>
      </c>
      <c r="BY19" s="126"/>
      <c r="BZ19" s="299" t="e">
        <f>IF(BV19=900,BR19+1,IF(BV19=500,BR19,IF(BV19=200,BR19,IF(BS19&lt;=-2,BR19-1,BR19))))</f>
        <v>#VALUE!</v>
      </c>
      <c r="CA19" s="299" t="e">
        <f t="shared" si="33"/>
        <v>#VALUE!</v>
      </c>
      <c r="CB19" s="300" t="e">
        <f t="shared" si="34"/>
        <v>#VALUE!</v>
      </c>
      <c r="CC19" s="126"/>
      <c r="CD19" s="346" t="e">
        <f>IF(CA19=12,BQ19+1,IF(BZ19&lt;0,BQ19-1,BQ19))</f>
        <v>#VALUE!</v>
      </c>
    </row>
    <row r="20" spans="1:82" ht="33" customHeight="1" thickBot="1" x14ac:dyDescent="0.25">
      <c r="A20" s="25">
        <v>10</v>
      </c>
      <c r="C20" s="400"/>
      <c r="D20" s="401"/>
      <c r="E20" s="140"/>
      <c r="F20" s="139"/>
      <c r="G20" s="140"/>
      <c r="H20" s="141"/>
      <c r="I20" s="145"/>
      <c r="J20" s="207"/>
      <c r="K20" s="4" t="str">
        <f t="shared" si="43"/>
        <v/>
      </c>
      <c r="L20" s="7" t="str">
        <f t="shared" si="44"/>
        <v/>
      </c>
      <c r="M20" s="7" t="str">
        <f t="shared" si="45"/>
        <v/>
      </c>
      <c r="N20" s="7" t="str">
        <f t="shared" si="46"/>
        <v/>
      </c>
      <c r="O20" s="9" t="str">
        <f t="shared" si="53"/>
        <v/>
      </c>
      <c r="P20" s="19" t="s">
        <v>21</v>
      </c>
      <c r="Q20" s="25">
        <v>10</v>
      </c>
      <c r="R20" s="11"/>
      <c r="S20" s="51" t="str">
        <f>IF(OR(COUNTIF($I$9:J19,I20)&gt;=1,COUNTIF(I21:$J$38,I20)&gt;=1),"重複","")</f>
        <v/>
      </c>
      <c r="T20" s="2" t="str">
        <f>IF(OR(COUNTIF($I$9:J19,J20)&gt;=1,COUNTIF(I21:$J$38,J20)&gt;=1),"重複","")</f>
        <v/>
      </c>
      <c r="U20" s="89" t="str">
        <f t="shared" si="47"/>
        <v/>
      </c>
      <c r="V20" s="90"/>
      <c r="W20" s="151" t="s">
        <v>39</v>
      </c>
      <c r="X20" s="75" cm="1">
        <f t="array" ref="X20">IF(AND(ISBLANK($I$9:$I$38),ISBLANK($J$9:$J$38)),"",SUMIF($H$9:$H$38,W20,K$9:K$38)+INT((SUMIF($H$9:$H$38,W20,M$9:M$38)+INT(SUMIF($H$9:$H$38,W20,O$9:O$38)/30))/12))</f>
        <v>0</v>
      </c>
      <c r="Y20" s="35" t="str">
        <f t="shared" si="4"/>
        <v/>
      </c>
      <c r="Z20" s="75" cm="1">
        <f t="array" ref="Z20">IF(AND(ISBLANK($I$9:$I$38),ISBLANK($J$9:$J$38)),"",IF((SUMIF($H$9:$H$38,W20,M$9:M$38)+INT(SUMIF($H$9:$H$38,W20,O$9:O$38)/30))&lt;12,SUMIF($H$9:$H$38,W20,M$9:M$38)+INT(SUMIF($H$9:$H$38,W20,O$9:O$38)/30),12*((SUMIF($H$9:$H$38,W20,M$9:M$38)+INT(SUMIF($H$9:$H$38,W20,O$9:O$38)/30))/12-INT((SUMIF($H$9:$H$38,W20,M$9:M$38)+INT(SUMIF($H$9:$H$38,W20,O$9:O$38)/30))/12))))</f>
        <v>0</v>
      </c>
      <c r="AA20" s="35" t="str">
        <f t="shared" si="5"/>
        <v/>
      </c>
      <c r="AB20" s="35" cm="1">
        <f t="array" ref="AB20">IF(AND(ISBLANK($I$9:$I$38),ISBLANK($J$9:$J$38)),"",IF(SUMIF($H$9:$H$38,W20,O$9:O$38)&lt;30,SUMIF($H$9:$H$38,W20,O$9:O$38),30*(SUMIF($H$9:$H$38,W20,O$9:O$38)/30-INT(SUMIF($H$9:$H$38,W20,O$9:O$38)/30))))</f>
        <v>0</v>
      </c>
      <c r="AC20" s="35" t="str">
        <f t="shared" si="0"/>
        <v/>
      </c>
      <c r="AD20" s="425"/>
      <c r="AE20" s="419"/>
      <c r="AF20" s="419"/>
      <c r="AG20" s="419"/>
      <c r="AH20" s="419"/>
      <c r="AI20" s="422"/>
      <c r="AJ20" s="25"/>
      <c r="AK20" s="76"/>
      <c r="AL20" s="324" t="e">
        <f t="shared" si="23"/>
        <v>#VALUE!</v>
      </c>
      <c r="AM20" s="325" t="e">
        <f t="shared" si="24"/>
        <v>#VALUE!</v>
      </c>
      <c r="AN20" s="326" t="e">
        <f t="shared" si="25"/>
        <v>#VALUE!</v>
      </c>
      <c r="AO20" s="327"/>
      <c r="AP20" s="328" t="str">
        <f t="shared" si="26"/>
        <v/>
      </c>
      <c r="AQ20" s="329" t="str">
        <f t="shared" si="27"/>
        <v/>
      </c>
      <c r="AR20" s="330" t="str">
        <f t="shared" si="14"/>
        <v>未チェック</v>
      </c>
      <c r="AS20" s="327"/>
      <c r="AT20" s="331" t="str">
        <f t="shared" si="28"/>
        <v>未入力</v>
      </c>
      <c r="AU20" s="332" t="str">
        <f t="shared" si="29"/>
        <v>未入力</v>
      </c>
      <c r="AV20" s="330" t="str">
        <f>IF($AT20=I20,"初日だよ",IF($AU20=I20,"末日だよ",IF($AU20="未入力","まだわかんない","ちがうよ")))</f>
        <v>まだわかんない</v>
      </c>
      <c r="AW20" s="333" t="str">
        <f t="shared" si="30"/>
        <v>未入力</v>
      </c>
      <c r="AX20" s="332" t="str">
        <f>IF($AW20="-","-",IF($AW20=$J20,"末日だよ",IF($AW20="未入力","まだわかんない","ちがうよ")))</f>
        <v>まだわかんない</v>
      </c>
      <c r="AY20" s="330" t="str">
        <f t="shared" si="31"/>
        <v>未入力</v>
      </c>
      <c r="AZ20" s="334"/>
      <c r="BA20" s="335" t="str">
        <f>IF(OR($AR20="",$AR20="×",$AR20="未チェック"),"-",YEAR($I20))</f>
        <v>-</v>
      </c>
      <c r="BB20" s="336" t="str">
        <f>IF(OR($AR20="",$AR20="×",$AR20="未チェック"),"-",MONTH($I20))</f>
        <v>-</v>
      </c>
      <c r="BC20" s="337" t="str">
        <f>IF(OR($AR20="",$AR20="×",$AR20="未チェック"),"-",DAY(DAY($I20)))</f>
        <v>-</v>
      </c>
      <c r="BD20" s="334"/>
      <c r="BE20" s="335" t="str">
        <f>IF(OR($AR20="",$AR20="×",$AR20="未チェック"),"-",YEAR($J20))</f>
        <v>-</v>
      </c>
      <c r="BF20" s="336" t="str">
        <f>IF(OR($AR20="",$AR20="×",$AR20="未チェック"),"-",MONTH($J20))</f>
        <v>-</v>
      </c>
      <c r="BG20" s="337" t="str">
        <f>IF(OR($AR20="",$AR20="×",$AR20="未チェック"),"-",DAY(DAY($J20)))</f>
        <v>-</v>
      </c>
      <c r="BH20" s="334"/>
      <c r="BI20" s="335" t="str">
        <f t="shared" si="15"/>
        <v>-</v>
      </c>
      <c r="BJ20" s="336" t="str">
        <f t="shared" si="16"/>
        <v>-</v>
      </c>
      <c r="BK20" s="337" t="str">
        <f t="shared" si="17"/>
        <v>-</v>
      </c>
      <c r="BL20" s="334"/>
      <c r="BM20" s="335" t="str">
        <f t="shared" si="18"/>
        <v>-</v>
      </c>
      <c r="BN20" s="336" t="str">
        <f t="shared" si="19"/>
        <v>-</v>
      </c>
      <c r="BO20" s="337" t="str">
        <f t="shared" si="20"/>
        <v>-</v>
      </c>
      <c r="BP20" s="334"/>
      <c r="BQ20" s="338" t="str">
        <f>IF(OR($AR20="",$AR20="×",$AR20="未チェック"),"-",$BE20-$BA20)</f>
        <v>-</v>
      </c>
      <c r="BR20" s="339" t="str">
        <f>IF(OR($AR20="",$AR20="×",$AR20="未チェック"),"-",$BF20-$BB20)</f>
        <v>-</v>
      </c>
      <c r="BS20" s="340" t="str">
        <f>IF(OR($AR20="",$AR20="×",$AR20="未チェック"),"-",$BG20-$BC20)</f>
        <v>-</v>
      </c>
      <c r="BT20" s="334"/>
      <c r="BU20" s="99"/>
      <c r="BV20" s="255" t="e">
        <f>IF(AND($AV20="初日だよ",$AX20="末日だよ"),900,IF($BC20-$BG20=1,500,IF(AND(AND($BF20=2,$AX20="末日だよ"),$BC20-$BG20&gt;=1),200,IF($BG20&gt;=$BC20,$BG20-$BC20+1,$BO20-$BC20+1+$BG20))))</f>
        <v>#VALUE!</v>
      </c>
      <c r="BW20" s="255" t="e">
        <f t="shared" si="21"/>
        <v>#VALUE!</v>
      </c>
      <c r="BX20" s="347" t="e">
        <f>IF(AND(AND($BC20&gt;=30,$BN20=2),(BS20&lt;-1)),$BG20,BW20)</f>
        <v>#VALUE!</v>
      </c>
      <c r="BY20" s="348"/>
      <c r="BZ20" s="349" t="e">
        <f>IF(BV20=900,BR20+1,IF(BV20=500,BR20,IF(BV20=200,BR20,IF(BS20&lt;=-2,BR20-1,BR20))))</f>
        <v>#VALUE!</v>
      </c>
      <c r="CA20" s="349" t="e">
        <f t="shared" si="33"/>
        <v>#VALUE!</v>
      </c>
      <c r="CB20" s="350" t="e">
        <f t="shared" si="34"/>
        <v>#VALUE!</v>
      </c>
      <c r="CC20" s="348"/>
      <c r="CD20" s="351" t="e">
        <f>IF(CA20=12,BQ20+1,IF(BZ20&lt;0,BQ20-1,BQ20))</f>
        <v>#VALUE!</v>
      </c>
    </row>
    <row r="21" spans="1:82" ht="33" customHeight="1" thickTop="1" thickBot="1" x14ac:dyDescent="0.25">
      <c r="C21" s="394"/>
      <c r="D21" s="394"/>
      <c r="E21" s="11"/>
      <c r="F21" s="101"/>
      <c r="G21" s="11"/>
      <c r="H21" s="11"/>
      <c r="I21" s="52"/>
      <c r="J21" s="102" t="s">
        <v>68</v>
      </c>
      <c r="K21" s="47" t="str" cm="1">
        <f t="array" ref="K21">IF(AND(ISBLANK($I16:$I20),ISBLANK($J16:$J20)),"",SUM(K16:K20)+INT((SUM(M16:M20)+INT(SUM(O16:O20)/30))/12))</f>
        <v/>
      </c>
      <c r="L21" s="12" t="s">
        <v>8</v>
      </c>
      <c r="M21" s="12" t="str" cm="1">
        <f t="array" ref="M21">IF(AND(ISBLANK($I16:$I20),ISBLANK($J16:$J20)),"",IF((SUM(M16:M20)+INT(SUM(O16:O20)/30))&lt;12,SUM(M16:M20)+INT(SUM(O16:O20)/30),12*((SUM(M16:M20)+INT(SUM(O16:O20)/30))/12-INT((SUM(M16:M20)+INT(SUM(O16:O20)/30))/12))))</f>
        <v/>
      </c>
      <c r="N21" s="12" t="s">
        <v>9</v>
      </c>
      <c r="O21" s="12" t="str" cm="1">
        <f t="array" ref="O21">IF(AND(ISBLANK($I16:$I20),ISBLANK($J16:$J20)),"",IF(SUM(O16:O20)&lt;30,SUM(O16:O20),30*(SUM(O16:O20)/30-INT(SUM(O16:O20)/30))))</f>
        <v/>
      </c>
      <c r="P21" s="24" t="s">
        <v>10</v>
      </c>
      <c r="Q21" s="25"/>
      <c r="R21" s="11"/>
      <c r="S21" s="25"/>
      <c r="T21" s="25"/>
      <c r="U21" s="90"/>
      <c r="V21" s="90"/>
      <c r="W21" s="103" t="s">
        <v>14</v>
      </c>
      <c r="X21" s="36" cm="1">
        <f t="array" ref="X21">IF(AND(ISBLANK($I$9:$I$38),ISBLANK($J$9:$J$38)),"",SUM(X3:X20)+INT((SUM(Z3:Z20)+INT(SUM(AB3:AB20)/30))/12))</f>
        <v>0</v>
      </c>
      <c r="Y21" s="36" t="str">
        <f>IF(OR(X21="",X21=0),"","年")</f>
        <v/>
      </c>
      <c r="Z21" s="36" cm="1">
        <f t="array" ref="Z21">IF(AND(ISBLANK($I$9:$I$38),ISBLANK($J$9:$J$38)),"",IF((SUM(Z3:Z20)+INT(SUM(AB3:AB20)/30))&lt;12,SUM(Z3:Z20)+INT(SUM(AB3:AB20)/30),12*((SUM(Z3:Z20)+INT(SUM(AB3:AB20)/30))/12-INT((SUM(Z3:Z20)+INT(SUM(AB3:AB20)/30))/12))))</f>
        <v>0</v>
      </c>
      <c r="AA21" s="36" t="str">
        <f>IF(OR(Z21="",Z21=0),"","月")</f>
        <v/>
      </c>
      <c r="AB21" s="36" cm="1">
        <f t="array" ref="AB21">IF(AND(ISBLANK($I$9:$I$38),ISBLANK($J$9:$J$38)),"",IF(SUM(AB3:AB20)&lt;30,SUM(AB3:AB20),30*(SUM(AB3:AB20)/30-INT(SUM(AB3:AB20)/30))))</f>
        <v>0</v>
      </c>
      <c r="AC21" s="36" t="str">
        <f>IF(OR(AB21="",AB21=0),"","日")</f>
        <v/>
      </c>
      <c r="AD21" s="53" cm="1">
        <f t="array" ref="AD21">IF(AND(ISBLANK($I$9:$I$38),ISBLANK($J$9:$J$38)),"",ROUNDDOWN((ROUNDDOWN(SUM(AH3:AH20)/30,0)+SUM(AF3:AF20))/12,0)+SUM(AD3:AD20))</f>
        <v>0</v>
      </c>
      <c r="AE21" s="37" t="str">
        <f>IF(OR(AD21="",AD21=0),"","年")</f>
        <v/>
      </c>
      <c r="AF21" s="37" cm="1">
        <f t="array" ref="AF21">IF(AND(ISBLANK($I$9:$I$38),ISBLANK($J$9:$J$38)),"",(ROUNDDOWN(SUM(AH3:AH20)/30,0)+SUM(AF3:AF20))-ROUNDDOWN((ROUNDDOWN(SUM(AH3:AH20)/30,0)+SUM(AF3:AF20))/12,0)*12)</f>
        <v>0</v>
      </c>
      <c r="AG21" s="37" t="str">
        <f>IF(OR(AF21="",AF21=0),"","月")</f>
        <v/>
      </c>
      <c r="AH21" s="37" cm="1">
        <f t="array" ref="AH21">IF(AND(ISBLANK($I$9:$I$38),ISBLANK($J$9:$J$38)),"",SUM(AH3:AH20)-ROUNDDOWN(SUM(AH3:AH20)/30,0)*30)</f>
        <v>0</v>
      </c>
      <c r="AI21" s="38" t="str">
        <f>IF(OR(AH21="",AH21=0),"","日")</f>
        <v/>
      </c>
      <c r="AJ21" s="25"/>
      <c r="AK21" s="76"/>
      <c r="AL21" s="380"/>
      <c r="AM21" s="381"/>
      <c r="AN21" s="381"/>
      <c r="AO21" s="381"/>
      <c r="AP21" s="381"/>
      <c r="AQ21" s="381"/>
      <c r="AR21" s="381"/>
      <c r="AS21" s="381"/>
      <c r="AT21" s="381"/>
      <c r="AU21" s="381"/>
      <c r="AV21" s="381"/>
      <c r="AW21" s="381"/>
      <c r="AX21" s="381"/>
      <c r="AY21" s="381"/>
      <c r="AZ21" s="381"/>
      <c r="BA21" s="381"/>
      <c r="BB21" s="381"/>
      <c r="BC21" s="381"/>
      <c r="BD21" s="381"/>
      <c r="BE21" s="381"/>
      <c r="BF21" s="381"/>
      <c r="BG21" s="381"/>
      <c r="BH21" s="381"/>
      <c r="BI21" s="381"/>
      <c r="BJ21" s="381"/>
      <c r="BK21" s="381"/>
      <c r="BL21" s="381"/>
      <c r="BM21" s="381"/>
      <c r="BN21" s="381"/>
      <c r="BO21" s="381"/>
      <c r="BP21" s="381"/>
      <c r="BQ21" s="381"/>
      <c r="BR21" s="381"/>
      <c r="BS21" s="381"/>
      <c r="BT21" s="381"/>
      <c r="BU21" s="381"/>
      <c r="BV21" s="381"/>
      <c r="BW21" s="381"/>
      <c r="BX21" s="381"/>
      <c r="BY21" s="381"/>
      <c r="BZ21" s="381"/>
      <c r="CA21" s="381"/>
      <c r="CB21" s="381"/>
      <c r="CC21" s="381"/>
      <c r="CD21" s="382"/>
    </row>
    <row r="22" spans="1:82" ht="33" customHeight="1" thickTop="1" thickBot="1" x14ac:dyDescent="0.25">
      <c r="C22" s="394"/>
      <c r="D22" s="394"/>
      <c r="E22" s="11"/>
      <c r="F22" s="101"/>
      <c r="G22" s="11"/>
      <c r="H22" s="11"/>
      <c r="I22" s="52"/>
      <c r="J22" s="52"/>
      <c r="K22" s="42"/>
      <c r="L22" s="11"/>
      <c r="M22" s="11"/>
      <c r="N22" s="11"/>
      <c r="O22" s="11"/>
      <c r="P22" s="11"/>
      <c r="Q22" s="25"/>
      <c r="R22" s="11"/>
      <c r="S22" s="25"/>
      <c r="T22" s="25"/>
      <c r="U22" s="90"/>
      <c r="V22" s="90"/>
      <c r="W22" s="104"/>
      <c r="X22" s="105"/>
      <c r="Y22" s="105"/>
      <c r="Z22" s="105"/>
      <c r="AA22" s="105"/>
      <c r="AB22" s="72"/>
      <c r="AC22" s="105"/>
      <c r="AD22" s="105"/>
      <c r="AE22" s="105"/>
      <c r="AF22" s="105"/>
      <c r="AG22" s="105"/>
      <c r="AH22" s="105"/>
      <c r="AI22" s="105"/>
      <c r="AJ22" s="25"/>
      <c r="AK22" s="76"/>
      <c r="AL22" s="380"/>
      <c r="AM22" s="381"/>
      <c r="AN22" s="381"/>
      <c r="AO22" s="381"/>
      <c r="AP22" s="381"/>
      <c r="AQ22" s="381"/>
      <c r="AR22" s="381"/>
      <c r="AS22" s="381"/>
      <c r="AT22" s="381"/>
      <c r="AU22" s="381"/>
      <c r="AV22" s="381"/>
      <c r="AW22" s="381"/>
      <c r="AX22" s="381"/>
      <c r="AY22" s="381"/>
      <c r="AZ22" s="381"/>
      <c r="BA22" s="381"/>
      <c r="BB22" s="381"/>
      <c r="BC22" s="381"/>
      <c r="BD22" s="381"/>
      <c r="BE22" s="381"/>
      <c r="BF22" s="381"/>
      <c r="BG22" s="381"/>
      <c r="BH22" s="381"/>
      <c r="BI22" s="381"/>
      <c r="BJ22" s="381"/>
      <c r="BK22" s="381"/>
      <c r="BL22" s="381"/>
      <c r="BM22" s="381"/>
      <c r="BN22" s="381"/>
      <c r="BO22" s="381"/>
      <c r="BP22" s="381"/>
      <c r="BQ22" s="381"/>
      <c r="BR22" s="381"/>
      <c r="BS22" s="381"/>
      <c r="BT22" s="381"/>
      <c r="BU22" s="381"/>
      <c r="BV22" s="381"/>
      <c r="BW22" s="381"/>
      <c r="BX22" s="381"/>
      <c r="BY22" s="381"/>
      <c r="BZ22" s="381"/>
      <c r="CA22" s="381"/>
      <c r="CB22" s="381"/>
      <c r="CC22" s="381"/>
      <c r="CD22" s="382"/>
    </row>
    <row r="23" spans="1:82" ht="33" customHeight="1" thickBot="1" x14ac:dyDescent="0.25">
      <c r="A23" s="25">
        <v>11</v>
      </c>
      <c r="C23" s="406"/>
      <c r="D23" s="407"/>
      <c r="E23" s="131"/>
      <c r="F23" s="130"/>
      <c r="G23" s="131"/>
      <c r="H23" s="131"/>
      <c r="I23" s="143"/>
      <c r="J23" s="143"/>
      <c r="K23" s="1" t="str">
        <f t="shared" ref="K23:K27" si="54">IF(OR($AR23="",$AR23="×",$AR23="未チェック"),"",IF(AL23=0,"",AL23))</f>
        <v/>
      </c>
      <c r="L23" s="6" t="str">
        <f t="shared" ref="L23:L27" si="55">IF(K23="","","年")</f>
        <v/>
      </c>
      <c r="M23" s="6" t="str">
        <f t="shared" ref="M23:M27" si="56">IF(OR($AR23="",$AR23="×",$AR23="未チェック"),"",IF(AND(AL23=0,AM23=0),"",AM23))</f>
        <v/>
      </c>
      <c r="N23" s="6" t="str">
        <f t="shared" ref="N23:N27" si="57">IF(AND(K23="",M23=""),"","月")</f>
        <v/>
      </c>
      <c r="O23" s="6" t="str">
        <f>IF(OR($AR23="",$AR23="×",$AR23="未チェック"),"",AN23)</f>
        <v/>
      </c>
      <c r="P23" s="23" t="s">
        <v>21</v>
      </c>
      <c r="Q23" s="25">
        <v>11</v>
      </c>
      <c r="R23" s="11"/>
      <c r="S23" s="51" t="str">
        <f>IF(OR(COUNTIF($I$9:J22,I23)&gt;=1,COUNTIF(I24:$J$38,I23)&gt;=1),"重複","")</f>
        <v/>
      </c>
      <c r="T23" s="2" t="str">
        <f>IF(OR(COUNTIF($I$9:J22,J23)&gt;=1,COUNTIF(I24:$J$38,J23)&gt;=1),"重複","")</f>
        <v/>
      </c>
      <c r="U23" s="89" t="str">
        <f t="shared" ref="U23:U27" si="58">IF(AP23="入力OK","",AP23)&amp;IF(AQ23="入力OK","",AQ23)</f>
        <v/>
      </c>
      <c r="V23" s="90"/>
      <c r="W23" s="106" t="s">
        <v>115</v>
      </c>
      <c r="X23" s="402" t="s">
        <v>116</v>
      </c>
      <c r="Y23" s="403"/>
      <c r="Z23" s="403"/>
      <c r="AA23" s="403"/>
      <c r="AB23" s="403"/>
      <c r="AC23" s="404"/>
      <c r="AD23" s="72"/>
      <c r="AE23" s="72"/>
      <c r="AF23" s="72"/>
      <c r="AG23" s="72"/>
      <c r="AH23" s="72"/>
      <c r="AI23" s="72"/>
      <c r="AJ23" s="30"/>
      <c r="AK23" s="107"/>
      <c r="AL23" s="318" t="e">
        <f t="shared" si="23"/>
        <v>#VALUE!</v>
      </c>
      <c r="AM23" s="319" t="e">
        <f t="shared" si="24"/>
        <v>#VALUE!</v>
      </c>
      <c r="AN23" s="320" t="e">
        <f t="shared" si="25"/>
        <v>#VALUE!</v>
      </c>
      <c r="AO23" s="321"/>
      <c r="AP23" s="264" t="str">
        <f t="shared" si="26"/>
        <v/>
      </c>
      <c r="AQ23" s="265" t="str">
        <f t="shared" si="27"/>
        <v/>
      </c>
      <c r="AR23" s="266" t="str">
        <f t="shared" si="14"/>
        <v>未チェック</v>
      </c>
      <c r="AS23" s="321"/>
      <c r="AT23" s="267" t="str">
        <f t="shared" si="28"/>
        <v>未入力</v>
      </c>
      <c r="AU23" s="268" t="str">
        <f t="shared" si="29"/>
        <v>未入力</v>
      </c>
      <c r="AV23" s="266" t="str">
        <f>IF($AT23=I23,"初日だよ",IF($AU23=I23,"末日だよ",IF($AU23="未入力","まだわかんない","ちがうよ")))</f>
        <v>まだわかんない</v>
      </c>
      <c r="AW23" s="322" t="str">
        <f t="shared" si="30"/>
        <v>未入力</v>
      </c>
      <c r="AX23" s="268" t="str">
        <f>IF($AW23="-","-",IF($AW23=$J23,"末日だよ",IF($AW23="未入力","まだわかんない","ちがうよ")))</f>
        <v>まだわかんない</v>
      </c>
      <c r="AY23" s="266" t="str">
        <f t="shared" si="31"/>
        <v>未入力</v>
      </c>
      <c r="AZ23" s="323"/>
      <c r="BA23" s="247" t="str">
        <f>IF(OR($AR23="",$AR23="×",$AR23="未チェック"),"-",YEAR($I23))</f>
        <v>-</v>
      </c>
      <c r="BB23" s="248" t="str">
        <f>IF(OR($AR23="",$AR23="×",$AR23="未チェック"),"-",MONTH($I23))</f>
        <v>-</v>
      </c>
      <c r="BC23" s="245" t="str">
        <f>IF(OR($AR23="",$AR23="×",$AR23="未チェック"),"-",DAY(DAY($I23)))</f>
        <v>-</v>
      </c>
      <c r="BD23" s="323"/>
      <c r="BE23" s="247" t="str">
        <f>IF(OR($AR23="",$AR23="×",$AR23="未チェック"),"-",YEAR($J23))</f>
        <v>-</v>
      </c>
      <c r="BF23" s="248" t="str">
        <f>IF(OR($AR23="",$AR23="×",$AR23="未チェック"),"-",MONTH($J23))</f>
        <v>-</v>
      </c>
      <c r="BG23" s="245" t="str">
        <f>IF(OR($AR23="",$AR23="×",$AR23="未チェック"),"-",DAY(DAY($J23)))</f>
        <v>-</v>
      </c>
      <c r="BH23" s="323"/>
      <c r="BI23" s="247" t="str">
        <f t="shared" si="15"/>
        <v>-</v>
      </c>
      <c r="BJ23" s="248" t="str">
        <f t="shared" si="16"/>
        <v>-</v>
      </c>
      <c r="BK23" s="245" t="str">
        <f t="shared" si="17"/>
        <v>-</v>
      </c>
      <c r="BL23" s="323"/>
      <c r="BM23" s="247" t="str">
        <f t="shared" si="18"/>
        <v>-</v>
      </c>
      <c r="BN23" s="248" t="str">
        <f t="shared" si="19"/>
        <v>-</v>
      </c>
      <c r="BO23" s="245" t="str">
        <f t="shared" si="20"/>
        <v>-</v>
      </c>
      <c r="BP23" s="323"/>
      <c r="BQ23" s="291" t="str">
        <f>IF(OR($AR23="",$AR23="×",$AR23="未チェック"),"-",$BE23-$BA23)</f>
        <v>-</v>
      </c>
      <c r="BR23" s="292" t="str">
        <f>IF(OR($AR23="",$AR23="×",$AR23="未チェック"),"-",$BF23-$BB23)</f>
        <v>-</v>
      </c>
      <c r="BS23" s="293" t="str">
        <f>IF(OR($AR23="",$AR23="×",$AR23="未チェック"),"-",$BG23-$BC23)</f>
        <v>-</v>
      </c>
      <c r="BT23" s="323"/>
      <c r="BU23" s="117"/>
      <c r="BV23" s="248" t="e">
        <f>IF(AND($AV23="初日だよ",$AX23="末日だよ"),900,IF($BC23-$BG23=1,500,IF(AND(AND($BF23=2,$AX23="末日だよ"),$BC23-$BG23&gt;=1),200,IF($BG23&gt;=$BC23,$BG23-$BC23+1,$BO23-$BC23+1+$BG23))))</f>
        <v>#VALUE!</v>
      </c>
      <c r="BW23" s="248" t="e">
        <f t="shared" si="21"/>
        <v>#VALUE!</v>
      </c>
      <c r="BX23" s="341" t="e">
        <f t="shared" ref="BX23:BX26" si="59">IF(AND(AND($BC23&gt;=30,$BN23=2),(BS23&lt;-1)),$BG23,BW23)</f>
        <v>#VALUE!</v>
      </c>
      <c r="BY23" s="342"/>
      <c r="BZ23" s="343" t="e">
        <f>IF(BV23=900,BR23+1,IF(BV23=500,BR23,IF(BV23=200,BR23,IF(BS23&lt;=-2,BR23-1,BR23))))</f>
        <v>#VALUE!</v>
      </c>
      <c r="CA23" s="343" t="e">
        <f t="shared" si="33"/>
        <v>#VALUE!</v>
      </c>
      <c r="CB23" s="344" t="e">
        <f t="shared" si="34"/>
        <v>#VALUE!</v>
      </c>
      <c r="CC23" s="342"/>
      <c r="CD23" s="345" t="e">
        <f>IF(CA23=12,BQ23+1,IF(BZ23&lt;0,BQ23-1,BQ23))</f>
        <v>#VALUE!</v>
      </c>
    </row>
    <row r="24" spans="1:82" ht="33" customHeight="1" x14ac:dyDescent="0.2">
      <c r="A24" s="25">
        <v>12</v>
      </c>
      <c r="C24" s="398"/>
      <c r="D24" s="399"/>
      <c r="E24" s="198"/>
      <c r="F24" s="134"/>
      <c r="G24" s="135"/>
      <c r="H24" s="136"/>
      <c r="I24" s="144"/>
      <c r="J24" s="144"/>
      <c r="K24" s="4" t="str">
        <f t="shared" si="54"/>
        <v/>
      </c>
      <c r="L24" s="7" t="str">
        <f t="shared" si="55"/>
        <v/>
      </c>
      <c r="M24" s="7" t="str">
        <f t="shared" si="56"/>
        <v/>
      </c>
      <c r="N24" s="7" t="str">
        <f t="shared" si="57"/>
        <v/>
      </c>
      <c r="O24" s="9" t="str">
        <f t="shared" ref="O24:O27" si="60">IF(OR($AR24="",$AR24="×",$AR24="未チェック"),"",AN24)</f>
        <v/>
      </c>
      <c r="P24" s="19" t="s">
        <v>21</v>
      </c>
      <c r="Q24" s="25">
        <v>12</v>
      </c>
      <c r="R24" s="11"/>
      <c r="S24" s="51" t="str">
        <f>IF(OR(COUNTIF($I$9:J23,I24)&gt;=1,COUNTIF(I25:$J$38,I24)&gt;=1),"重複","")</f>
        <v/>
      </c>
      <c r="T24" s="2" t="str">
        <f>IF(OR(COUNTIF($I$9:J23,J24)&gt;=1,COUNTIF(I25:$J$38,J24)&gt;=1),"重複","")</f>
        <v/>
      </c>
      <c r="U24" s="89" t="str">
        <f t="shared" si="58"/>
        <v/>
      </c>
      <c r="V24" s="90"/>
      <c r="W24" s="152" t="s">
        <v>88</v>
      </c>
      <c r="X24" s="70" cm="1">
        <f t="array" ref="X24">IF(AND(ISBLANK($I$9:$I$38),ISBLANK($J$9:$J$38)),"",SUMIF($E$9:$E$38,W24,K$9:K$38)+INT((SUMIF($E$9:$E$38,W24,M$9:M$38)+INT(SUMIF($E$9:$E$38,W24,O$9:O$38)/30))/12))</f>
        <v>0</v>
      </c>
      <c r="Y24" s="33" t="str">
        <f>IF(OR(X24="",X24=0),"","年")</f>
        <v/>
      </c>
      <c r="Z24" s="70" cm="1">
        <f t="array" ref="Z24">IF(AND(ISBLANK($I$9:$I$38),ISBLANK($J$9:$J$38)),"",IF((SUMIF($E$9:$E$38,W24,M$9:M$38)+INT(SUMIF($E$9:$E$38,W24,O$9:O$38)/30))&lt;12,SUMIF($E$9:$E$38,W24,M$9:M$38)+INT(SUMIF($E$9:$E$38,W24,O$9:O$38)/30),12*((SUMIF($E$9:$E$38,W24,M$9:M$38)+INT(SUMIF($E$9:$E$38,W24,O$9:O$38)/30))/12-INT((SUMIF($E$9:$E$38,W24,M$9:M$38)+INT(SUMIF($E$9:$E$38,W24,O$9:O$38)/30))/12))))</f>
        <v>0</v>
      </c>
      <c r="AA24" s="33" t="str">
        <f>IF(OR(Z24="",Z24=0),"","月")</f>
        <v/>
      </c>
      <c r="AB24" s="33" cm="1">
        <f t="array" ref="AB24">IF(AND(ISBLANK($I$9:$I$38),ISBLANK($J$9:$J$38)),"",IF(SUMIF($E$9:$E$38,W24,O$9:O$38)&lt;30,SUMIF($E$9:$E$38,W24,O$9:O$38),30*(SUMIF($E$9:$E$38,W24,O$9:O$38)/30-INT(SUMIF($E$9:$E$38,W24,O$9:O$38)/30))))</f>
        <v>0</v>
      </c>
      <c r="AC24" s="39" t="str">
        <f t="shared" ref="AC24:AC31" si="61">IF(OR(AB24="",AB24=0),"","日")</f>
        <v/>
      </c>
      <c r="AD24" s="72"/>
      <c r="AE24" s="72"/>
      <c r="AF24" s="72"/>
      <c r="AG24" s="72"/>
      <c r="AH24" s="72"/>
      <c r="AI24" s="72"/>
      <c r="AJ24" s="108"/>
      <c r="AK24" s="76"/>
      <c r="AL24" s="304" t="e">
        <f t="shared" si="23"/>
        <v>#VALUE!</v>
      </c>
      <c r="AM24" s="312" t="e">
        <f t="shared" si="24"/>
        <v>#VALUE!</v>
      </c>
      <c r="AN24" s="308" t="e">
        <f t="shared" si="25"/>
        <v>#VALUE!</v>
      </c>
      <c r="AO24" s="263"/>
      <c r="AP24" s="257" t="str">
        <f t="shared" si="26"/>
        <v/>
      </c>
      <c r="AQ24" s="258" t="str">
        <f t="shared" si="27"/>
        <v/>
      </c>
      <c r="AR24" s="259" t="str">
        <f t="shared" si="14"/>
        <v>未チェック</v>
      </c>
      <c r="AS24" s="263"/>
      <c r="AT24" s="280" t="str">
        <f t="shared" si="28"/>
        <v>未入力</v>
      </c>
      <c r="AU24" s="281" t="str">
        <f t="shared" si="29"/>
        <v>未入力</v>
      </c>
      <c r="AV24" s="259" t="str">
        <f>IF($AT24=I24,"初日だよ",IF($AU24=I24,"末日だよ",IF($AU24="未入力","まだわかんない","ちがうよ")))</f>
        <v>まだわかんない</v>
      </c>
      <c r="AW24" s="282" t="str">
        <f t="shared" si="30"/>
        <v>未入力</v>
      </c>
      <c r="AX24" s="281" t="str">
        <f>IF($AW24="-","-",IF($AW24=$J24,"末日だよ",IF($AW24="未入力","まだわかんない","ちがうよ")))</f>
        <v>まだわかんない</v>
      </c>
      <c r="AY24" s="259" t="str">
        <f t="shared" si="31"/>
        <v>未入力</v>
      </c>
      <c r="AZ24" s="249"/>
      <c r="BA24" s="260" t="str">
        <f>IF(OR($AR24="",$AR24="×",$AR24="未チェック"),"-",YEAR($I24))</f>
        <v>-</v>
      </c>
      <c r="BB24" s="261" t="str">
        <f>IF(OR($AR24="",$AR24="×",$AR24="未チェック"),"-",MONTH($I24))</f>
        <v>-</v>
      </c>
      <c r="BC24" s="262" t="str">
        <f>IF(OR($AR24="",$AR24="×",$AR24="未チェック"),"-",DAY(DAY($I24)))</f>
        <v>-</v>
      </c>
      <c r="BD24" s="249"/>
      <c r="BE24" s="260" t="str">
        <f>IF(OR($AR24="",$AR24="×",$AR24="未チェック"),"-",YEAR($J24))</f>
        <v>-</v>
      </c>
      <c r="BF24" s="261" t="str">
        <f>IF(OR($AR24="",$AR24="×",$AR24="未チェック"),"-",MONTH($J24))</f>
        <v>-</v>
      </c>
      <c r="BG24" s="262" t="str">
        <f>IF(OR($AR24="",$AR24="×",$AR24="未チェック"),"-",DAY(DAY($J24)))</f>
        <v>-</v>
      </c>
      <c r="BH24" s="249"/>
      <c r="BI24" s="260" t="str">
        <f t="shared" si="15"/>
        <v>-</v>
      </c>
      <c r="BJ24" s="261" t="str">
        <f t="shared" si="16"/>
        <v>-</v>
      </c>
      <c r="BK24" s="262" t="str">
        <f t="shared" si="17"/>
        <v>-</v>
      </c>
      <c r="BL24" s="249"/>
      <c r="BM24" s="260" t="str">
        <f t="shared" si="18"/>
        <v>-</v>
      </c>
      <c r="BN24" s="261" t="str">
        <f t="shared" si="19"/>
        <v>-</v>
      </c>
      <c r="BO24" s="262" t="str">
        <f t="shared" si="20"/>
        <v>-</v>
      </c>
      <c r="BP24" s="249"/>
      <c r="BQ24" s="288" t="str">
        <f>IF(OR($AR24="",$AR24="×",$AR24="未チェック"),"-",$BE24-$BA24)</f>
        <v>-</v>
      </c>
      <c r="BR24" s="289" t="str">
        <f>IF(OR($AR24="",$AR24="×",$AR24="未チェック"),"-",$BF24-$BB24)</f>
        <v>-</v>
      </c>
      <c r="BS24" s="290" t="str">
        <f>IF(OR($AR24="",$AR24="×",$AR24="未チェック"),"-",$BG24-$BC24)</f>
        <v>-</v>
      </c>
      <c r="BT24" s="249"/>
      <c r="BU24" s="11"/>
      <c r="BV24" s="253" t="e">
        <f>IF(AND($AV24="初日だよ",$AX24="末日だよ"),900,IF($BC24-$BG24=1,500,IF(AND(AND($BF24=2,$AX24="末日だよ"),$BC24-$BG24&gt;=1),200,IF($BG24&gt;=$BC24,$BG24-$BC24+1,$BO24-$BC24+1+$BG24))))</f>
        <v>#VALUE!</v>
      </c>
      <c r="BW24" s="253" t="e">
        <f t="shared" si="21"/>
        <v>#VALUE!</v>
      </c>
      <c r="BX24" s="298" t="e">
        <f t="shared" si="59"/>
        <v>#VALUE!</v>
      </c>
      <c r="BY24" s="126"/>
      <c r="BZ24" s="299" t="e">
        <f>IF(BV24=900,BR24+1,IF(BV24=500,BR24,IF(BV24=200,BR24,IF(BS24&lt;=-2,BR24-1,BR24))))</f>
        <v>#VALUE!</v>
      </c>
      <c r="CA24" s="299" t="e">
        <f t="shared" si="33"/>
        <v>#VALUE!</v>
      </c>
      <c r="CB24" s="300" t="e">
        <f t="shared" si="34"/>
        <v>#VALUE!</v>
      </c>
      <c r="CC24" s="126"/>
      <c r="CD24" s="346" t="e">
        <f>IF(CA24=12,BQ24+1,IF(BZ24&lt;0,BQ24-1,BQ24))</f>
        <v>#VALUE!</v>
      </c>
    </row>
    <row r="25" spans="1:82" ht="33" customHeight="1" x14ac:dyDescent="0.2">
      <c r="A25" s="25">
        <v>13</v>
      </c>
      <c r="C25" s="398"/>
      <c r="D25" s="399"/>
      <c r="E25" s="198"/>
      <c r="F25" s="134"/>
      <c r="G25" s="135"/>
      <c r="H25" s="136"/>
      <c r="I25" s="144"/>
      <c r="J25" s="144"/>
      <c r="K25" s="4" t="str">
        <f t="shared" si="54"/>
        <v/>
      </c>
      <c r="L25" s="7" t="str">
        <f t="shared" si="55"/>
        <v/>
      </c>
      <c r="M25" s="7" t="str">
        <f t="shared" si="56"/>
        <v/>
      </c>
      <c r="N25" s="7" t="str">
        <f t="shared" si="57"/>
        <v/>
      </c>
      <c r="O25" s="9" t="str">
        <f t="shared" si="60"/>
        <v/>
      </c>
      <c r="P25" s="19" t="s">
        <v>21</v>
      </c>
      <c r="Q25" s="25">
        <v>13</v>
      </c>
      <c r="R25" s="11"/>
      <c r="S25" s="51" t="str">
        <f>IF(OR(COUNTIF($I$9:J24,I25)&gt;=1,COUNTIF(I26:$J$38,I25)&gt;=1),"重複","")</f>
        <v/>
      </c>
      <c r="T25" s="2" t="str">
        <f>IF(OR(COUNTIF($I$9:J24,J25)&gt;=1,COUNTIF(I26:$J$38,J25)&gt;=1),"重複","")</f>
        <v/>
      </c>
      <c r="U25" s="89" t="str">
        <f t="shared" si="58"/>
        <v/>
      </c>
      <c r="V25" s="90"/>
      <c r="W25" s="153" t="s">
        <v>87</v>
      </c>
      <c r="X25" s="71" cm="1">
        <f t="array" ref="X25">IF(AND(ISBLANK($I$9:$I$38),ISBLANK($J$9:$J$38)),"",SUMIF($E$9:$E$38,W25,K$9:K$38)+INT((SUMIF($E$9:$E$38,W25,M$9:M$38)+INT(SUMIF($E$9:$E$38,W25,O$9:O$38)/30))/12))</f>
        <v>0</v>
      </c>
      <c r="Y25" s="34" t="str">
        <f t="shared" ref="Y25:Y31" si="62">IF(OR(X25="",X25=0),"","年")</f>
        <v/>
      </c>
      <c r="Z25" s="71" cm="1">
        <f t="array" ref="Z25">IF(AND(ISBLANK($I$9:$I$38),ISBLANK($J$9:$J$38)),"",IF((SUMIF($E$9:$E$38,W25,M$9:M$38)+INT(SUMIF($E$9:$E$38,W25,O$9:O$38)/30))&lt;12,SUMIF($E$9:$E$38,W25,M$9:M$38)+INT(SUMIF($E$9:$E$38,W25,O$9:O$38)/30),12*((SUMIF($E$9:$E$38,W25,M$9:M$38)+INT(SUMIF($E$9:$E$38,W25,O$9:O$38)/30))/12-INT((SUMIF($E$9:$E$38,W25,M$9:M$38)+INT(SUMIF($E$9:$E$38,W25,O$9:O$38)/30))/12))))</f>
        <v>0</v>
      </c>
      <c r="AA25" s="34" t="str">
        <f t="shared" ref="AA25:AA31" si="63">IF(OR(Z25="",Z25=0),"","月")</f>
        <v/>
      </c>
      <c r="AB25" s="34" cm="1">
        <f t="array" ref="AB25">IF(AND(ISBLANK($I$9:$I$38),ISBLANK($J$9:$J$38)),"",IF(SUMIF($E$9:$E$38,W25,O$9:O$38)&lt;30,SUMIF($E$9:$E$38,W25,O$9:O$38),30*(SUMIF($E$9:$E$38,W25,O$9:O$38)/30-INT(SUMIF($E$9:$E$38,W25,O$9:O$38)/30))))</f>
        <v>0</v>
      </c>
      <c r="AC25" s="40" t="str">
        <f t="shared" si="61"/>
        <v/>
      </c>
      <c r="AD25" s="72"/>
      <c r="AE25" s="72"/>
      <c r="AF25" s="72"/>
      <c r="AG25" s="72"/>
      <c r="AH25" s="72"/>
      <c r="AI25" s="72"/>
      <c r="AJ25" s="25"/>
      <c r="AK25" s="76"/>
      <c r="AL25" s="304" t="e">
        <f t="shared" si="23"/>
        <v>#VALUE!</v>
      </c>
      <c r="AM25" s="312" t="e">
        <f t="shared" si="24"/>
        <v>#VALUE!</v>
      </c>
      <c r="AN25" s="308" t="e">
        <f t="shared" si="25"/>
        <v>#VALUE!</v>
      </c>
      <c r="AO25" s="263"/>
      <c r="AP25" s="257" t="str">
        <f t="shared" si="26"/>
        <v/>
      </c>
      <c r="AQ25" s="258" t="str">
        <f t="shared" si="27"/>
        <v/>
      </c>
      <c r="AR25" s="259" t="str">
        <f t="shared" si="14"/>
        <v>未チェック</v>
      </c>
      <c r="AS25" s="263"/>
      <c r="AT25" s="280" t="str">
        <f t="shared" si="28"/>
        <v>未入力</v>
      </c>
      <c r="AU25" s="281" t="str">
        <f t="shared" si="29"/>
        <v>未入力</v>
      </c>
      <c r="AV25" s="259" t="str">
        <f>IF($AT25=I25,"初日だよ",IF($AU25=I25,"末日だよ",IF($AU25="未入力","まだわかんない","ちがうよ")))</f>
        <v>まだわかんない</v>
      </c>
      <c r="AW25" s="282" t="str">
        <f t="shared" si="30"/>
        <v>未入力</v>
      </c>
      <c r="AX25" s="281" t="str">
        <f>IF($AW25="-","-",IF($AW25=$J25,"末日だよ",IF($AW25="未入力","まだわかんない","ちがうよ")))</f>
        <v>まだわかんない</v>
      </c>
      <c r="AY25" s="259" t="str">
        <f t="shared" si="31"/>
        <v>未入力</v>
      </c>
      <c r="AZ25" s="249"/>
      <c r="BA25" s="260" t="str">
        <f>IF(OR($AR25="",$AR25="×",$AR25="未チェック"),"-",YEAR($I25))</f>
        <v>-</v>
      </c>
      <c r="BB25" s="261" t="str">
        <f>IF(OR($AR25="",$AR25="×",$AR25="未チェック"),"-",MONTH($I25))</f>
        <v>-</v>
      </c>
      <c r="BC25" s="262" t="str">
        <f>IF(OR($AR25="",$AR25="×",$AR25="未チェック"),"-",DAY(DAY($I25)))</f>
        <v>-</v>
      </c>
      <c r="BD25" s="249"/>
      <c r="BE25" s="260" t="str">
        <f>IF(OR($AR25="",$AR25="×",$AR25="未チェック"),"-",YEAR($J25))</f>
        <v>-</v>
      </c>
      <c r="BF25" s="261" t="str">
        <f>IF(OR($AR25="",$AR25="×",$AR25="未チェック"),"-",MONTH($J25))</f>
        <v>-</v>
      </c>
      <c r="BG25" s="262" t="str">
        <f>IF(OR($AR25="",$AR25="×",$AR25="未チェック"),"-",DAY(DAY($J25)))</f>
        <v>-</v>
      </c>
      <c r="BH25" s="249"/>
      <c r="BI25" s="260" t="str">
        <f t="shared" si="15"/>
        <v>-</v>
      </c>
      <c r="BJ25" s="261" t="str">
        <f t="shared" si="16"/>
        <v>-</v>
      </c>
      <c r="BK25" s="262" t="str">
        <f t="shared" si="17"/>
        <v>-</v>
      </c>
      <c r="BL25" s="249"/>
      <c r="BM25" s="260" t="str">
        <f t="shared" si="18"/>
        <v>-</v>
      </c>
      <c r="BN25" s="261" t="str">
        <f t="shared" si="19"/>
        <v>-</v>
      </c>
      <c r="BO25" s="262" t="str">
        <f t="shared" si="20"/>
        <v>-</v>
      </c>
      <c r="BP25" s="249"/>
      <c r="BQ25" s="288" t="str">
        <f>IF(OR($AR25="",$AR25="×",$AR25="未チェック"),"-",$BE25-$BA25)</f>
        <v>-</v>
      </c>
      <c r="BR25" s="289" t="str">
        <f>IF(OR($AR25="",$AR25="×",$AR25="未チェック"),"-",$BF25-$BB25)</f>
        <v>-</v>
      </c>
      <c r="BS25" s="290" t="str">
        <f>IF(OR($AR25="",$AR25="×",$AR25="未チェック"),"-",$BG25-$BC25)</f>
        <v>-</v>
      </c>
      <c r="BT25" s="249"/>
      <c r="BU25" s="11"/>
      <c r="BV25" s="253" t="e">
        <f>IF(AND($AV25="初日だよ",$AX25="末日だよ"),900,IF($BC25-$BG25=1,500,IF(AND(AND($BF25=2,$AX25="末日だよ"),$BC25-$BG25&gt;=1),200,IF($BG25&gt;=$BC25,$BG25-$BC25+1,$BO25-$BC25+1+$BG25))))</f>
        <v>#VALUE!</v>
      </c>
      <c r="BW25" s="253" t="e">
        <f t="shared" si="21"/>
        <v>#VALUE!</v>
      </c>
      <c r="BX25" s="298" t="e">
        <f t="shared" si="59"/>
        <v>#VALUE!</v>
      </c>
      <c r="BY25" s="126"/>
      <c r="BZ25" s="299" t="e">
        <f>IF(BV25=900,BR25+1,IF(BV25=500,BR25,IF(BV25=200,BR25,IF(BS25&lt;=-2,BR25-1,BR25))))</f>
        <v>#VALUE!</v>
      </c>
      <c r="CA25" s="299" t="e">
        <f t="shared" si="33"/>
        <v>#VALUE!</v>
      </c>
      <c r="CB25" s="300" t="e">
        <f>IF(CA25=12,0,CA25)</f>
        <v>#VALUE!</v>
      </c>
      <c r="CC25" s="126"/>
      <c r="CD25" s="346" t="e">
        <f>IF(CA25=12,BQ25+1,IF(BZ25&lt;0,BQ25-1,BQ25))</f>
        <v>#VALUE!</v>
      </c>
    </row>
    <row r="26" spans="1:82" ht="33" customHeight="1" x14ac:dyDescent="0.2">
      <c r="A26" s="25">
        <v>14</v>
      </c>
      <c r="C26" s="398"/>
      <c r="D26" s="399"/>
      <c r="E26" s="198"/>
      <c r="F26" s="134"/>
      <c r="G26" s="135"/>
      <c r="H26" s="136"/>
      <c r="I26" s="144"/>
      <c r="J26" s="144"/>
      <c r="K26" s="4" t="str">
        <f t="shared" si="54"/>
        <v/>
      </c>
      <c r="L26" s="7" t="str">
        <f t="shared" si="55"/>
        <v/>
      </c>
      <c r="M26" s="7" t="str">
        <f t="shared" si="56"/>
        <v/>
      </c>
      <c r="N26" s="7" t="str">
        <f t="shared" si="57"/>
        <v/>
      </c>
      <c r="O26" s="9" t="str">
        <f t="shared" si="60"/>
        <v/>
      </c>
      <c r="P26" s="19" t="s">
        <v>21</v>
      </c>
      <c r="Q26" s="25">
        <v>14</v>
      </c>
      <c r="R26" s="11"/>
      <c r="S26" s="51" t="str">
        <f>IF(OR(COUNTIF($I$9:J25,I26)&gt;=1,COUNTIF(I27:$J$38,I26)&gt;=1),"重複","")</f>
        <v/>
      </c>
      <c r="T26" s="2" t="str">
        <f>IF(OR(COUNTIF($I$9:J25,J26)&gt;=1,COUNTIF(I27:$J$38,J26)&gt;=1),"重複","")</f>
        <v/>
      </c>
      <c r="U26" s="89" t="str">
        <f t="shared" si="58"/>
        <v/>
      </c>
      <c r="V26" s="90"/>
      <c r="W26" s="153" t="s">
        <v>171</v>
      </c>
      <c r="X26" s="71" cm="1">
        <f t="array" ref="X26">IF(AND(ISBLANK($I$9:$I$38),ISBLANK($J$9:$J$38)),"",SUMIF($E$9:$E$38,W26,K$9:K$38)+INT((SUMIF($E$9:$E$38,W26,M$9:M$38)+INT(SUMIF($E$9:$E$38,W26,O$9:O$38)/30))/12))</f>
        <v>0</v>
      </c>
      <c r="Y26" s="34" t="str">
        <f t="shared" si="62"/>
        <v/>
      </c>
      <c r="Z26" s="71" cm="1">
        <f t="array" ref="Z26">IF(AND(ISBLANK($I$9:$I$38),ISBLANK($J$9:$J$38)),"",IF((SUMIF($E$9:$E$38,W26,M$9:M$38)+INT(SUMIF($E$9:$E$38,W26,O$9:O$38)/30))&lt;12,SUMIF($E$9:$E$38,W26,M$9:M$38)+INT(SUMIF($E$9:$E$38,W26,O$9:O$38)/30),12*((SUMIF($E$9:$E$38,W26,M$9:M$38)+INT(SUMIF($E$9:$E$38,W26,O$9:O$38)/30))/12-INT((SUMIF($E$9:$E$38,W26,M$9:M$38)+INT(SUMIF($E$9:$E$38,W26,O$9:O$38)/30))/12))))</f>
        <v>0</v>
      </c>
      <c r="AA26" s="34" t="str">
        <f t="shared" si="63"/>
        <v/>
      </c>
      <c r="AB26" s="34" cm="1">
        <f t="array" ref="AB26">IF(AND(ISBLANK($I$9:$I$38),ISBLANK($J$9:$J$38)),"",IF(SUMIF($E$9:$E$38,W26,O$9:O$38)&lt;30,SUMIF($E$9:$E$38,W26,O$9:O$38),30*(SUMIF($E$9:$E$38,W26,O$9:O$38)/30-INT(SUMIF($E$9:$E$38,W26,O$9:O$38)/30))))</f>
        <v>0</v>
      </c>
      <c r="AC26" s="40" t="str">
        <f t="shared" si="61"/>
        <v/>
      </c>
      <c r="AD26" s="72"/>
      <c r="AE26" s="72"/>
      <c r="AF26" s="72"/>
      <c r="AG26" s="72"/>
      <c r="AH26" s="72"/>
      <c r="AI26" s="72"/>
      <c r="AJ26" s="26"/>
      <c r="AK26" s="76"/>
      <c r="AL26" s="304" t="e">
        <f t="shared" si="23"/>
        <v>#VALUE!</v>
      </c>
      <c r="AM26" s="312" t="e">
        <f t="shared" si="24"/>
        <v>#VALUE!</v>
      </c>
      <c r="AN26" s="308" t="e">
        <f t="shared" si="25"/>
        <v>#VALUE!</v>
      </c>
      <c r="AO26" s="263"/>
      <c r="AP26" s="257" t="str">
        <f t="shared" si="26"/>
        <v/>
      </c>
      <c r="AQ26" s="258" t="str">
        <f t="shared" si="27"/>
        <v/>
      </c>
      <c r="AR26" s="259" t="str">
        <f t="shared" si="14"/>
        <v>未チェック</v>
      </c>
      <c r="AS26" s="263"/>
      <c r="AT26" s="280" t="str">
        <f t="shared" si="28"/>
        <v>未入力</v>
      </c>
      <c r="AU26" s="281" t="str">
        <f t="shared" si="29"/>
        <v>未入力</v>
      </c>
      <c r="AV26" s="259" t="str">
        <f>IF($AT26=I26,"初日だよ",IF($AU26=I26,"末日だよ",IF($AU26="未入力","まだわかんない","ちがうよ")))</f>
        <v>まだわかんない</v>
      </c>
      <c r="AW26" s="282" t="str">
        <f t="shared" si="30"/>
        <v>未入力</v>
      </c>
      <c r="AX26" s="281" t="str">
        <f>IF($AW26="-","-",IF($AW26=$J26,"末日だよ",IF($AW26="未入力","まだわかんない","ちがうよ")))</f>
        <v>まだわかんない</v>
      </c>
      <c r="AY26" s="259" t="str">
        <f t="shared" si="31"/>
        <v>未入力</v>
      </c>
      <c r="AZ26" s="249"/>
      <c r="BA26" s="260" t="str">
        <f>IF(OR($AR26="",$AR26="×",$AR26="未チェック"),"-",YEAR($I26))</f>
        <v>-</v>
      </c>
      <c r="BB26" s="261" t="str">
        <f>IF(OR($AR26="",$AR26="×",$AR26="未チェック"),"-",MONTH($I26))</f>
        <v>-</v>
      </c>
      <c r="BC26" s="262" t="str">
        <f>IF(OR($AR26="",$AR26="×",$AR26="未チェック"),"-",DAY(DAY($I26)))</f>
        <v>-</v>
      </c>
      <c r="BD26" s="249"/>
      <c r="BE26" s="260" t="str">
        <f>IF(OR($AR26="",$AR26="×",$AR26="未チェック"),"-",YEAR($J26))</f>
        <v>-</v>
      </c>
      <c r="BF26" s="261" t="str">
        <f>IF(OR($AR26="",$AR26="×",$AR26="未チェック"),"-",MONTH($J26))</f>
        <v>-</v>
      </c>
      <c r="BG26" s="262" t="str">
        <f>IF(OR($AR26="",$AR26="×",$AR26="未チェック"),"-",DAY(DAY($J26)))</f>
        <v>-</v>
      </c>
      <c r="BH26" s="249"/>
      <c r="BI26" s="260" t="str">
        <f t="shared" si="15"/>
        <v>-</v>
      </c>
      <c r="BJ26" s="261" t="str">
        <f t="shared" si="16"/>
        <v>-</v>
      </c>
      <c r="BK26" s="262" t="str">
        <f t="shared" si="17"/>
        <v>-</v>
      </c>
      <c r="BL26" s="249"/>
      <c r="BM26" s="260" t="str">
        <f t="shared" si="18"/>
        <v>-</v>
      </c>
      <c r="BN26" s="261" t="str">
        <f t="shared" si="19"/>
        <v>-</v>
      </c>
      <c r="BO26" s="262" t="str">
        <f t="shared" si="20"/>
        <v>-</v>
      </c>
      <c r="BP26" s="249"/>
      <c r="BQ26" s="288" t="str">
        <f>IF(OR($AR26="",$AR26="×",$AR26="未チェック"),"-",$BE26-$BA26)</f>
        <v>-</v>
      </c>
      <c r="BR26" s="289" t="str">
        <f>IF(OR($AR26="",$AR26="×",$AR26="未チェック"),"-",$BF26-$BB26)</f>
        <v>-</v>
      </c>
      <c r="BS26" s="290" t="str">
        <f>IF(OR($AR26="",$AR26="×",$AR26="未チェック"),"-",$BG26-$BC26)</f>
        <v>-</v>
      </c>
      <c r="BT26" s="249"/>
      <c r="BU26" s="11"/>
      <c r="BV26" s="253" t="e">
        <f>IF(AND($AV26="初日だよ",$AX26="末日だよ"),900,IF($BC26-$BG26=1,500,IF(AND(AND($BF26=2,$AX26="末日だよ"),$BC26-$BG26&gt;=1),200,IF($BG26&gt;=$BC26,$BG26-$BC26+1,$BO26-$BC26+1+$BG26))))</f>
        <v>#VALUE!</v>
      </c>
      <c r="BW26" s="253" t="e">
        <f t="shared" si="21"/>
        <v>#VALUE!</v>
      </c>
      <c r="BX26" s="298" t="e">
        <f t="shared" si="59"/>
        <v>#VALUE!</v>
      </c>
      <c r="BY26" s="126"/>
      <c r="BZ26" s="299" t="e">
        <f>IF(BV26=900,BR26+1,IF(BV26=500,BR26,IF(BV26=200,BR26,IF(BS26&lt;=-2,BR26-1,BR26))))</f>
        <v>#VALUE!</v>
      </c>
      <c r="CA26" s="299" t="e">
        <f t="shared" si="33"/>
        <v>#VALUE!</v>
      </c>
      <c r="CB26" s="300" t="e">
        <f t="shared" si="34"/>
        <v>#VALUE!</v>
      </c>
      <c r="CC26" s="126"/>
      <c r="CD26" s="346" t="e">
        <f>IF(CA26=12,BQ26+1,IF(BZ26&lt;0,BQ26-1,BQ26))</f>
        <v>#VALUE!</v>
      </c>
    </row>
    <row r="27" spans="1:82" ht="33" customHeight="1" thickBot="1" x14ac:dyDescent="0.25">
      <c r="A27" s="25">
        <v>15</v>
      </c>
      <c r="C27" s="400"/>
      <c r="D27" s="401"/>
      <c r="E27" s="140"/>
      <c r="F27" s="139"/>
      <c r="G27" s="140"/>
      <c r="H27" s="141"/>
      <c r="I27" s="145"/>
      <c r="J27" s="146"/>
      <c r="K27" s="4" t="str">
        <f t="shared" si="54"/>
        <v/>
      </c>
      <c r="L27" s="7" t="str">
        <f t="shared" si="55"/>
        <v/>
      </c>
      <c r="M27" s="7" t="str">
        <f t="shared" si="56"/>
        <v/>
      </c>
      <c r="N27" s="7" t="str">
        <f t="shared" si="57"/>
        <v/>
      </c>
      <c r="O27" s="9" t="str">
        <f t="shared" si="60"/>
        <v/>
      </c>
      <c r="P27" s="19" t="s">
        <v>21</v>
      </c>
      <c r="Q27" s="25">
        <v>15</v>
      </c>
      <c r="R27" s="11"/>
      <c r="S27" s="51" t="str">
        <f>IF(OR(COUNTIF($I$9:J26,I27)&gt;=1,COUNTIF(I28:$J$38,I27)&gt;=1),"重複","")</f>
        <v/>
      </c>
      <c r="T27" s="2" t="str">
        <f>IF(OR(COUNTIF($I$9:J26,J27)&gt;=1,COUNTIF(I28:$J$38,J27)&gt;=1),"重複","")</f>
        <v/>
      </c>
      <c r="U27" s="89" t="str">
        <f t="shared" si="58"/>
        <v/>
      </c>
      <c r="V27" s="90"/>
      <c r="W27" s="153" t="s">
        <v>172</v>
      </c>
      <c r="X27" s="71" cm="1">
        <f t="array" ref="X27">IF(AND(ISBLANK($I$9:$I$38),ISBLANK($J$9:$J$38)),"",SUMIF($E$9:$E$38,W27,K$9:K$38)+INT((SUMIF($E$9:$E$38,W27,M$9:M$38)+INT(SUMIF($E$9:$E$38,W27,O$9:O$38)/30))/12))</f>
        <v>0</v>
      </c>
      <c r="Y27" s="34" t="str">
        <f t="shared" si="62"/>
        <v/>
      </c>
      <c r="Z27" s="71" cm="1">
        <f t="array" ref="Z27">IF(AND(ISBLANK($I$9:$I$38),ISBLANK($J$9:$J$38)),"",IF((SUMIF($E$9:$E$38,W27,M$9:M$38)+INT(SUMIF($E$9:$E$38,W27,O$9:O$38)/30))&lt;12,SUMIF($E$9:$E$38,W27,M$9:M$38)+INT(SUMIF($E$9:$E$38,W27,O$9:O$38)/30),12*((SUMIF($E$9:$E$38,W27,M$9:M$38)+INT(SUMIF($E$9:$E$38,W27,O$9:O$38)/30))/12-INT((SUMIF($E$9:$E$38,W27,M$9:M$38)+INT(SUMIF($E$9:$E$38,W27,O$9:O$38)/30))/12))))</f>
        <v>0</v>
      </c>
      <c r="AA27" s="34" t="str">
        <f t="shared" si="63"/>
        <v/>
      </c>
      <c r="AB27" s="34" cm="1">
        <f t="array" ref="AB27">IF(AND(ISBLANK($I$9:$I$38),ISBLANK($J$9:$J$38)),"",IF(SUMIF($E$9:$E$38,W27,O$9:O$38)&lt;30,SUMIF($E$9:$E$38,W27,O$9:O$38),30*(SUMIF($E$9:$E$38,W27,O$9:O$38)/30-INT(SUMIF($E$9:$E$38,W27,O$9:O$38)/30))))</f>
        <v>0</v>
      </c>
      <c r="AC27" s="40" t="str">
        <f t="shared" si="61"/>
        <v/>
      </c>
      <c r="AD27" s="72"/>
      <c r="AE27" s="72"/>
      <c r="AF27" s="72"/>
      <c r="AG27" s="72"/>
      <c r="AH27" s="72"/>
      <c r="AI27" s="72"/>
      <c r="AJ27" s="26"/>
      <c r="AK27" s="76"/>
      <c r="AL27" s="324" t="e">
        <f t="shared" si="23"/>
        <v>#VALUE!</v>
      </c>
      <c r="AM27" s="325" t="e">
        <f t="shared" si="24"/>
        <v>#VALUE!</v>
      </c>
      <c r="AN27" s="326" t="e">
        <f t="shared" si="25"/>
        <v>#VALUE!</v>
      </c>
      <c r="AO27" s="327"/>
      <c r="AP27" s="328" t="str">
        <f t="shared" si="26"/>
        <v/>
      </c>
      <c r="AQ27" s="329" t="str">
        <f t="shared" si="27"/>
        <v/>
      </c>
      <c r="AR27" s="330" t="str">
        <f t="shared" si="14"/>
        <v>未チェック</v>
      </c>
      <c r="AS27" s="327"/>
      <c r="AT27" s="331" t="str">
        <f t="shared" si="28"/>
        <v>未入力</v>
      </c>
      <c r="AU27" s="332" t="str">
        <f t="shared" si="29"/>
        <v>未入力</v>
      </c>
      <c r="AV27" s="330" t="str">
        <f>IF($AT27=I27,"初日だよ",IF($AU27=I27,"末日だよ",IF($AU27="未入力","まだわかんない","ちがうよ")))</f>
        <v>まだわかんない</v>
      </c>
      <c r="AW27" s="333" t="str">
        <f t="shared" si="30"/>
        <v>未入力</v>
      </c>
      <c r="AX27" s="332" t="str">
        <f>IF($AW27="-","-",IF($AW27=$J27,"末日だよ",IF($AW27="未入力","まだわかんない","ちがうよ")))</f>
        <v>まだわかんない</v>
      </c>
      <c r="AY27" s="330" t="str">
        <f t="shared" si="31"/>
        <v>未入力</v>
      </c>
      <c r="AZ27" s="334"/>
      <c r="BA27" s="335" t="str">
        <f>IF(OR($AR27="",$AR27="×",$AR27="未チェック"),"-",YEAR($I27))</f>
        <v>-</v>
      </c>
      <c r="BB27" s="336" t="str">
        <f>IF(OR($AR27="",$AR27="×",$AR27="未チェック"),"-",MONTH($I27))</f>
        <v>-</v>
      </c>
      <c r="BC27" s="337" t="str">
        <f>IF(OR($AR27="",$AR27="×",$AR27="未チェック"),"-",DAY(DAY($I27)))</f>
        <v>-</v>
      </c>
      <c r="BD27" s="334"/>
      <c r="BE27" s="335" t="str">
        <f>IF(OR($AR27="",$AR27="×",$AR27="未チェック"),"-",YEAR($J27))</f>
        <v>-</v>
      </c>
      <c r="BF27" s="336" t="str">
        <f>IF(OR($AR27="",$AR27="×",$AR27="未チェック"),"-",MONTH($J27))</f>
        <v>-</v>
      </c>
      <c r="BG27" s="337" t="str">
        <f>IF(OR($AR27="",$AR27="×",$AR27="未チェック"),"-",DAY(DAY($J27)))</f>
        <v>-</v>
      </c>
      <c r="BH27" s="334"/>
      <c r="BI27" s="335" t="str">
        <f t="shared" si="15"/>
        <v>-</v>
      </c>
      <c r="BJ27" s="336" t="str">
        <f t="shared" si="16"/>
        <v>-</v>
      </c>
      <c r="BK27" s="337" t="str">
        <f t="shared" si="17"/>
        <v>-</v>
      </c>
      <c r="BL27" s="334"/>
      <c r="BM27" s="335" t="str">
        <f t="shared" si="18"/>
        <v>-</v>
      </c>
      <c r="BN27" s="336" t="str">
        <f t="shared" si="19"/>
        <v>-</v>
      </c>
      <c r="BO27" s="337" t="str">
        <f t="shared" si="20"/>
        <v>-</v>
      </c>
      <c r="BP27" s="334"/>
      <c r="BQ27" s="338" t="str">
        <f>IF(OR($AR27="",$AR27="×",$AR27="未チェック"),"-",$BE27-$BA27)</f>
        <v>-</v>
      </c>
      <c r="BR27" s="339" t="str">
        <f>IF(OR($AR27="",$AR27="×",$AR27="未チェック"),"-",$BF27-$BB27)</f>
        <v>-</v>
      </c>
      <c r="BS27" s="340" t="str">
        <f>IF(OR($AR27="",$AR27="×",$AR27="未チェック"),"-",$BG27-$BC27)</f>
        <v>-</v>
      </c>
      <c r="BT27" s="334"/>
      <c r="BU27" s="99"/>
      <c r="BV27" s="255" t="e">
        <f>IF(AND($AV27="初日だよ",$AX27="末日だよ"),900,IF($BC27-$BG27=1,500,IF(AND(AND($BF27=2,$AX27="末日だよ"),$BC27-$BG27&gt;=1),200,IF($BG27&gt;=$BC27,$BG27-$BC27+1,$BO27-$BC27+1+$BG27))))</f>
        <v>#VALUE!</v>
      </c>
      <c r="BW27" s="255" t="e">
        <f t="shared" si="21"/>
        <v>#VALUE!</v>
      </c>
      <c r="BX27" s="347" t="e">
        <f>IF(AND(AND($BC27&gt;=30,$BN27=2),(BS27&lt;-1)),$BG27,BW27)</f>
        <v>#VALUE!</v>
      </c>
      <c r="BY27" s="348"/>
      <c r="BZ27" s="349" t="e">
        <f>IF(BV27=900,BR27+1,IF(BV27=500,BR27,IF(BV27=200,BR27,IF(BS27&lt;=-2,BR27-1,BR27))))</f>
        <v>#VALUE!</v>
      </c>
      <c r="CA27" s="349" t="e">
        <f t="shared" si="33"/>
        <v>#VALUE!</v>
      </c>
      <c r="CB27" s="350" t="e">
        <f t="shared" si="34"/>
        <v>#VALUE!</v>
      </c>
      <c r="CC27" s="348"/>
      <c r="CD27" s="351" t="e">
        <f>IF(CA27=12,BQ27+1,IF(BZ27&lt;0,BQ27-1,BQ27))</f>
        <v>#VALUE!</v>
      </c>
    </row>
    <row r="28" spans="1:82" ht="33" customHeight="1" thickTop="1" thickBot="1" x14ac:dyDescent="0.25">
      <c r="C28" s="394"/>
      <c r="D28" s="394"/>
      <c r="E28" s="11"/>
      <c r="F28" s="101"/>
      <c r="G28" s="11"/>
      <c r="H28" s="11"/>
      <c r="I28" s="52"/>
      <c r="J28" s="102" t="s">
        <v>68</v>
      </c>
      <c r="K28" s="47" t="str" cm="1">
        <f t="array" ref="K28">IF(AND(ISBLANK($I23:$I27),ISBLANK($J23:$J27)),"",SUM(K23:K27)+INT((SUM(M23:M27)+INT(SUM(O23:O27)/30))/12))</f>
        <v/>
      </c>
      <c r="L28" s="12" t="s">
        <v>8</v>
      </c>
      <c r="M28" s="12" t="str" cm="1">
        <f t="array" ref="M28">IF(AND(ISBLANK($I23:$I27),ISBLANK($J23:$J27)),"",IF((SUM(M23:M27)+INT(SUM(O23:O27)/30))&lt;12,SUM(M23:M27)+INT(SUM(O23:O27)/30),12*((SUM(M23:M27)+INT(SUM(O23:O27)/30))/12-INT((SUM(M23:M27)+INT(SUM(O23:O27)/30))/12))))</f>
        <v/>
      </c>
      <c r="N28" s="12" t="s">
        <v>9</v>
      </c>
      <c r="O28" s="12" t="str" cm="1">
        <f t="array" ref="O28">IF(AND(ISBLANK($I23:$I27),ISBLANK($J23:$J27)),"",IF(SUM(O23:O27)&lt;30,SUM(O23:O27),30*(SUM(O23:O27)/30-INT(SUM(O23:O27)/30))))</f>
        <v/>
      </c>
      <c r="P28" s="24" t="s">
        <v>10</v>
      </c>
      <c r="Q28" s="25"/>
      <c r="R28" s="11"/>
      <c r="S28" s="25"/>
      <c r="T28" s="25"/>
      <c r="U28" s="90"/>
      <c r="V28" s="90"/>
      <c r="W28" s="153" t="s">
        <v>173</v>
      </c>
      <c r="X28" s="71" cm="1">
        <f t="array" ref="X28">IF(AND(ISBLANK($I$9:$I$38),ISBLANK($J$9:$J$38)),"",SUMIF($E$9:$E$38,W28,K$9:K$38)+INT((SUMIF($E$9:$E$38,W28,M$9:M$38)+INT(SUMIF($E$9:$E$38,W28,O$9:O$38)/30))/12))</f>
        <v>0</v>
      </c>
      <c r="Y28" s="34" t="str">
        <f t="shared" si="62"/>
        <v/>
      </c>
      <c r="Z28" s="71" cm="1">
        <f t="array" ref="Z28">IF(AND(ISBLANK($I$9:$I$38),ISBLANK($J$9:$J$38)),"",IF((SUMIF($E$9:$E$38,W28,M$9:M$38)+INT(SUMIF($E$9:$E$38,W28,O$9:O$38)/30))&lt;12,SUMIF($E$9:$E$38,W28,M$9:M$38)+INT(SUMIF($E$9:$E$38,W28,O$9:O$38)/30),12*((SUMIF($E$9:$E$38,W28,M$9:M$38)+INT(SUMIF($E$9:$E$38,W28,O$9:O$38)/30))/12-INT((SUMIF($E$9:$E$38,W28,M$9:M$38)+INT(SUMIF($E$9:$E$38,W28,O$9:O$38)/30))/12))))</f>
        <v>0</v>
      </c>
      <c r="AA28" s="34" t="str">
        <f t="shared" si="63"/>
        <v/>
      </c>
      <c r="AB28" s="34" cm="1">
        <f t="array" ref="AB28">IF(AND(ISBLANK($I$9:$I$38),ISBLANK($J$9:$J$38)),"",IF(SUMIF($E$9:$E$38,W28,O$9:O$38)&lt;30,SUMIF($E$9:$E$38,W28,O$9:O$38),30*(SUMIF($E$9:$E$38,W28,O$9:O$38)/30-INT(SUMIF($E$9:$E$38,W28,O$9:O$38)/30))))</f>
        <v>0</v>
      </c>
      <c r="AC28" s="40" t="str">
        <f t="shared" si="61"/>
        <v/>
      </c>
      <c r="AD28" s="72"/>
      <c r="AE28" s="72"/>
      <c r="AF28" s="72"/>
      <c r="AG28" s="72"/>
      <c r="AH28" s="72"/>
      <c r="AI28" s="72"/>
      <c r="AJ28" s="26"/>
      <c r="AK28" s="76"/>
      <c r="AL28" s="380"/>
      <c r="AM28" s="381"/>
      <c r="AN28" s="381"/>
      <c r="AO28" s="381"/>
      <c r="AP28" s="381"/>
      <c r="AQ28" s="381"/>
      <c r="AR28" s="381"/>
      <c r="AS28" s="381"/>
      <c r="AT28" s="381"/>
      <c r="AU28" s="381"/>
      <c r="AV28" s="381"/>
      <c r="AW28" s="381"/>
      <c r="AX28" s="381"/>
      <c r="AY28" s="381"/>
      <c r="AZ28" s="381"/>
      <c r="BA28" s="381"/>
      <c r="BB28" s="381"/>
      <c r="BC28" s="381"/>
      <c r="BD28" s="381"/>
      <c r="BE28" s="381"/>
      <c r="BF28" s="381"/>
      <c r="BG28" s="381"/>
      <c r="BH28" s="381"/>
      <c r="BI28" s="381"/>
      <c r="BJ28" s="381"/>
      <c r="BK28" s="381"/>
      <c r="BL28" s="381"/>
      <c r="BM28" s="381"/>
      <c r="BN28" s="381"/>
      <c r="BO28" s="381"/>
      <c r="BP28" s="381"/>
      <c r="BQ28" s="381"/>
      <c r="BR28" s="381"/>
      <c r="BS28" s="381"/>
      <c r="BT28" s="381"/>
      <c r="BU28" s="381"/>
      <c r="BV28" s="381"/>
      <c r="BW28" s="381"/>
      <c r="BX28" s="381"/>
      <c r="BY28" s="381"/>
      <c r="BZ28" s="381"/>
      <c r="CA28" s="381"/>
      <c r="CB28" s="381"/>
      <c r="CC28" s="381"/>
      <c r="CD28" s="382"/>
    </row>
    <row r="29" spans="1:82" ht="33" customHeight="1" thickTop="1" thickBot="1" x14ac:dyDescent="0.25">
      <c r="C29" s="394"/>
      <c r="D29" s="394"/>
      <c r="E29" s="11"/>
      <c r="F29" s="101"/>
      <c r="G29" s="11"/>
      <c r="H29" s="11"/>
      <c r="I29" s="52"/>
      <c r="J29" s="52"/>
      <c r="K29" s="42"/>
      <c r="L29" s="11"/>
      <c r="M29" s="11"/>
      <c r="N29" s="11"/>
      <c r="O29" s="11"/>
      <c r="P29" s="11"/>
      <c r="Q29" s="25"/>
      <c r="R29" s="11"/>
      <c r="S29" s="25"/>
      <c r="T29" s="25"/>
      <c r="U29" s="90"/>
      <c r="V29" s="90"/>
      <c r="W29" s="153" t="s">
        <v>140</v>
      </c>
      <c r="X29" s="71" cm="1">
        <f t="array" ref="X29">IF(AND(ISBLANK($I$9:$I$38),ISBLANK($J$9:$J$38)),"",SUMIF($E$9:$E$38,W29,K$9:K$38)+INT((SUMIF($E$9:$E$38,W29,M$9:M$38)+INT(SUMIF($E$9:$E$38,W29,O$9:O$38)/30))/12))</f>
        <v>0</v>
      </c>
      <c r="Y29" s="34" t="str">
        <f t="shared" si="62"/>
        <v/>
      </c>
      <c r="Z29" s="71" cm="1">
        <f t="array" ref="Z29">IF(AND(ISBLANK($I$9:$I$38),ISBLANK($J$9:$J$38)),"",IF((SUMIF($E$9:$E$38,W29,M$9:M$38)+INT(SUMIF($E$9:$E$38,W29,O$9:O$38)/30))&lt;12,SUMIF($E$9:$E$38,W29,M$9:M$38)+INT(SUMIF($E$9:$E$38,W29,O$9:O$38)/30),12*((SUMIF($E$9:$E$38,W29,M$9:M$38)+INT(SUMIF($E$9:$E$38,W29,O$9:O$38)/30))/12-INT((SUMIF($E$9:$E$38,W29,M$9:M$38)+INT(SUMIF($E$9:$E$38,W29,O$9:O$38)/30))/12))))</f>
        <v>0</v>
      </c>
      <c r="AA29" s="34" t="str">
        <f t="shared" si="63"/>
        <v/>
      </c>
      <c r="AB29" s="34" cm="1">
        <f t="array" ref="AB29">IF(AND(ISBLANK($I$9:$I$38),ISBLANK($J$9:$J$38)),"",IF(SUMIF($E$9:$E$38,W29,O$9:O$38)&lt;30,SUMIF($E$9:$E$38,W29,O$9:O$38),30*(SUMIF($E$9:$E$38,W29,O$9:O$38)/30-INT(SUMIF($E$9:$E$38,W29,O$9:O$38)/30))))</f>
        <v>0</v>
      </c>
      <c r="AC29" s="40" t="str">
        <f t="shared" si="61"/>
        <v/>
      </c>
      <c r="AD29" s="72"/>
      <c r="AE29" s="72"/>
      <c r="AF29" s="72"/>
      <c r="AG29" s="72"/>
      <c r="AH29" s="72"/>
      <c r="AI29" s="72"/>
      <c r="AJ29" s="26"/>
      <c r="AK29" s="76"/>
      <c r="AL29" s="380"/>
      <c r="AM29" s="381"/>
      <c r="AN29" s="381"/>
      <c r="AO29" s="381"/>
      <c r="AP29" s="381"/>
      <c r="AQ29" s="381"/>
      <c r="AR29" s="381"/>
      <c r="AS29" s="381"/>
      <c r="AT29" s="381"/>
      <c r="AU29" s="381"/>
      <c r="AV29" s="381"/>
      <c r="AW29" s="381"/>
      <c r="AX29" s="381"/>
      <c r="AY29" s="381"/>
      <c r="AZ29" s="381"/>
      <c r="BA29" s="381"/>
      <c r="BB29" s="381"/>
      <c r="BC29" s="381"/>
      <c r="BD29" s="381"/>
      <c r="BE29" s="381"/>
      <c r="BF29" s="381"/>
      <c r="BG29" s="381"/>
      <c r="BH29" s="381"/>
      <c r="BI29" s="381"/>
      <c r="BJ29" s="381"/>
      <c r="BK29" s="381"/>
      <c r="BL29" s="381"/>
      <c r="BM29" s="381"/>
      <c r="BN29" s="381"/>
      <c r="BO29" s="381"/>
      <c r="BP29" s="381"/>
      <c r="BQ29" s="381"/>
      <c r="BR29" s="381"/>
      <c r="BS29" s="381"/>
      <c r="BT29" s="381"/>
      <c r="BU29" s="381"/>
      <c r="BV29" s="381"/>
      <c r="BW29" s="381"/>
      <c r="BX29" s="381"/>
      <c r="BY29" s="381"/>
      <c r="BZ29" s="381"/>
      <c r="CA29" s="381"/>
      <c r="CB29" s="381"/>
      <c r="CC29" s="381"/>
      <c r="CD29" s="382"/>
    </row>
    <row r="30" spans="1:82" ht="33" customHeight="1" x14ac:dyDescent="0.2">
      <c r="A30" s="25">
        <v>16</v>
      </c>
      <c r="C30" s="406"/>
      <c r="D30" s="407"/>
      <c r="E30" s="131"/>
      <c r="F30" s="130"/>
      <c r="G30" s="131"/>
      <c r="H30" s="131"/>
      <c r="I30" s="132"/>
      <c r="J30" s="143"/>
      <c r="K30" s="1" t="str">
        <f t="shared" ref="K30:K34" si="64">IF(OR($AR30="",$AR30="×",$AR30="未チェック"),"",IF(AL30=0,"",AL30))</f>
        <v/>
      </c>
      <c r="L30" s="6" t="str">
        <f t="shared" ref="L30:L34" si="65">IF(K30="","","年")</f>
        <v/>
      </c>
      <c r="M30" s="6" t="str">
        <f t="shared" ref="M30:M34" si="66">IF(OR($AR30="",$AR30="×",$AR30="未チェック"),"",IF(AND(AL30=0,AM30=0),"",AM30))</f>
        <v/>
      </c>
      <c r="N30" s="6" t="str">
        <f t="shared" ref="N30:N34" si="67">IF(AND(K30="",M30=""),"","月")</f>
        <v/>
      </c>
      <c r="O30" s="6" t="str">
        <f>IF(OR($AR30="",$AR30="×",$AR30="未チェック"),"",AN30)</f>
        <v/>
      </c>
      <c r="P30" s="23" t="s">
        <v>21</v>
      </c>
      <c r="Q30" s="25">
        <v>16</v>
      </c>
      <c r="R30" s="11"/>
      <c r="S30" s="51" t="str">
        <f>IF(OR(COUNTIF($I$9:J29,I30)&gt;=1,COUNTIF(I31:$J$38,I30)&gt;=1),"重複","")</f>
        <v/>
      </c>
      <c r="T30" s="2" t="str">
        <f>IF(OR(COUNTIF($I$9:J29,J30)&gt;=1,COUNTIF(I31:$J$38,J30)&gt;=1),"重複","")</f>
        <v/>
      </c>
      <c r="U30" s="89" t="str">
        <f t="shared" ref="U30:U34" si="68">IF(AP30="入力OK","",AP30)&amp;IF(AQ30="入力OK","",AQ30)</f>
        <v/>
      </c>
      <c r="V30" s="90"/>
      <c r="W30" s="153" t="s">
        <v>18</v>
      </c>
      <c r="X30" s="71" cm="1">
        <f t="array" ref="X30">IF(AND(ISBLANK($I$9:$I$38),ISBLANK($J$9:$J$38)),"",SUMIF($E$9:$E$38,W30,K$9:K$38)+INT((SUMIF($E$9:$E$38,W30,M$9:M$38)+INT(SUMIF($E$9:$E$38,W30,O$9:O$38)/30))/12))</f>
        <v>0</v>
      </c>
      <c r="Y30" s="34" t="str">
        <f t="shared" si="62"/>
        <v/>
      </c>
      <c r="Z30" s="71" cm="1">
        <f t="array" ref="Z30">IF(AND(ISBLANK($I$9:$I$38),ISBLANK($J$9:$J$38)),"",IF((SUMIF($E$9:$E$38,W30,M$9:M$38)+INT(SUMIF($E$9:$E$38,W30,O$9:O$38)/30))&lt;12,SUMIF($E$9:$E$38,W30,M$9:M$38)+INT(SUMIF($E$9:$E$38,W30,O$9:O$38)/30),12*((SUMIF($E$9:$E$38,W30,M$9:M$38)+INT(SUMIF($E$9:$E$38,W30,O$9:O$38)/30))/12-INT((SUMIF($E$9:$E$38,W30,M$9:M$38)+INT(SUMIF($E$9:$E$38,W30,O$9:O$38)/30))/12))))</f>
        <v>0</v>
      </c>
      <c r="AA30" s="34" t="str">
        <f t="shared" si="63"/>
        <v/>
      </c>
      <c r="AB30" s="34" cm="1">
        <f t="array" ref="AB30">IF(AND(ISBLANK($I$9:$I$38),ISBLANK($J$9:$J$38)),"",IF(SUMIF($E$9:$E$38,W30,O$9:O$38)&lt;30,SUMIF($E$9:$E$38,W30,O$9:O$38),30*(SUMIF($E$9:$E$38,W30,O$9:O$38)/30-INT(SUMIF($E$9:$E$38,W30,O$9:O$38)/30))))</f>
        <v>0</v>
      </c>
      <c r="AC30" s="40" t="str">
        <f t="shared" si="61"/>
        <v/>
      </c>
      <c r="AD30" s="72"/>
      <c r="AE30" s="72"/>
      <c r="AF30" s="72"/>
      <c r="AG30" s="72"/>
      <c r="AH30" s="72"/>
      <c r="AI30" s="72"/>
      <c r="AJ30" s="26"/>
      <c r="AK30" s="76"/>
      <c r="AL30" s="318" t="e">
        <f t="shared" si="23"/>
        <v>#VALUE!</v>
      </c>
      <c r="AM30" s="319" t="e">
        <f t="shared" si="24"/>
        <v>#VALUE!</v>
      </c>
      <c r="AN30" s="320" t="e">
        <f t="shared" si="25"/>
        <v>#VALUE!</v>
      </c>
      <c r="AO30" s="321"/>
      <c r="AP30" s="264" t="str">
        <f t="shared" si="26"/>
        <v/>
      </c>
      <c r="AQ30" s="265" t="str">
        <f t="shared" si="27"/>
        <v/>
      </c>
      <c r="AR30" s="266" t="str">
        <f t="shared" si="14"/>
        <v>未チェック</v>
      </c>
      <c r="AS30" s="321"/>
      <c r="AT30" s="267" t="str">
        <f t="shared" si="28"/>
        <v>未入力</v>
      </c>
      <c r="AU30" s="268" t="str">
        <f t="shared" si="29"/>
        <v>未入力</v>
      </c>
      <c r="AV30" s="266" t="str">
        <f>IF($AT30=I30,"初日だよ",IF($AU30=I30,"末日だよ",IF($AU30="未入力","まだわかんない","ちがうよ")))</f>
        <v>まだわかんない</v>
      </c>
      <c r="AW30" s="322" t="str">
        <f t="shared" si="30"/>
        <v>未入力</v>
      </c>
      <c r="AX30" s="268" t="str">
        <f>IF($AW30="-","-",IF($AW30=$J30,"末日だよ",IF($AW30="未入力","まだわかんない","ちがうよ")))</f>
        <v>まだわかんない</v>
      </c>
      <c r="AY30" s="266" t="str">
        <f t="shared" si="31"/>
        <v>未入力</v>
      </c>
      <c r="AZ30" s="323"/>
      <c r="BA30" s="247" t="str">
        <f>IF(OR($AR30="",$AR30="×",$AR30="未チェック"),"-",YEAR($I30))</f>
        <v>-</v>
      </c>
      <c r="BB30" s="248" t="str">
        <f>IF(OR($AR30="",$AR30="×",$AR30="未チェック"),"-",MONTH($I30))</f>
        <v>-</v>
      </c>
      <c r="BC30" s="245" t="str">
        <f>IF(OR($AR30="",$AR30="×",$AR30="未チェック"),"-",DAY(DAY($I30)))</f>
        <v>-</v>
      </c>
      <c r="BD30" s="323"/>
      <c r="BE30" s="247" t="str">
        <f>IF(OR($AR30="",$AR30="×",$AR30="未チェック"),"-",YEAR($J30))</f>
        <v>-</v>
      </c>
      <c r="BF30" s="248" t="str">
        <f>IF(OR($AR30="",$AR30="×",$AR30="未チェック"),"-",MONTH($J30))</f>
        <v>-</v>
      </c>
      <c r="BG30" s="245" t="str">
        <f>IF(OR($AR30="",$AR30="×",$AR30="未チェック"),"-",DAY(DAY($J30)))</f>
        <v>-</v>
      </c>
      <c r="BH30" s="323"/>
      <c r="BI30" s="247" t="str">
        <f t="shared" si="15"/>
        <v>-</v>
      </c>
      <c r="BJ30" s="248" t="str">
        <f t="shared" si="16"/>
        <v>-</v>
      </c>
      <c r="BK30" s="245" t="str">
        <f t="shared" si="17"/>
        <v>-</v>
      </c>
      <c r="BL30" s="323"/>
      <c r="BM30" s="247" t="str">
        <f t="shared" si="18"/>
        <v>-</v>
      </c>
      <c r="BN30" s="248" t="str">
        <f t="shared" si="19"/>
        <v>-</v>
      </c>
      <c r="BO30" s="245" t="str">
        <f t="shared" si="20"/>
        <v>-</v>
      </c>
      <c r="BP30" s="323"/>
      <c r="BQ30" s="291" t="str">
        <f>IF(OR($AR30="",$AR30="×",$AR30="未チェック"),"-",$BE30-$BA30)</f>
        <v>-</v>
      </c>
      <c r="BR30" s="292" t="str">
        <f>IF(OR($AR30="",$AR30="×",$AR30="未チェック"),"-",$BF30-$BB30)</f>
        <v>-</v>
      </c>
      <c r="BS30" s="293" t="str">
        <f>IF(OR($AR30="",$AR30="×",$AR30="未チェック"),"-",$BG30-$BC30)</f>
        <v>-</v>
      </c>
      <c r="BT30" s="323"/>
      <c r="BU30" s="117"/>
      <c r="BV30" s="248" t="e">
        <f>IF(AND($AV30="初日だよ",$AX30="末日だよ"),900,IF($BC30-$BG30=1,500,IF(AND(AND($BF30=2,$AX30="末日だよ"),$BC30-$BG30&gt;=1),200,IF($BG30&gt;=$BC30,$BG30-$BC30+1,$BO30-$BC30+1+$BG30))))</f>
        <v>#VALUE!</v>
      </c>
      <c r="BW30" s="248" t="e">
        <f t="shared" si="21"/>
        <v>#VALUE!</v>
      </c>
      <c r="BX30" s="341" t="e">
        <f t="shared" ref="BX30:BX33" si="69">IF(AND(AND($BC30&gt;=30,$BN30=2),(BS30&lt;-1)),$BG30,BW30)</f>
        <v>#VALUE!</v>
      </c>
      <c r="BY30" s="342"/>
      <c r="BZ30" s="343" t="e">
        <f>IF(BV30=900,BR30+1,IF(BV30=500,BR30,IF(BV30=200,BR30,IF(BS30&lt;=-2,BR30-1,BR30))))</f>
        <v>#VALUE!</v>
      </c>
      <c r="CA30" s="343" t="e">
        <f t="shared" si="33"/>
        <v>#VALUE!</v>
      </c>
      <c r="CB30" s="344" t="e">
        <f t="shared" si="34"/>
        <v>#VALUE!</v>
      </c>
      <c r="CC30" s="342"/>
      <c r="CD30" s="345" t="e">
        <f>IF(CA30=12,BQ30+1,IF(BZ30&lt;0,BQ30-1,BQ30))</f>
        <v>#VALUE!</v>
      </c>
    </row>
    <row r="31" spans="1:82" ht="33" customHeight="1" thickBot="1" x14ac:dyDescent="0.25">
      <c r="A31" s="25">
        <v>17</v>
      </c>
      <c r="C31" s="398"/>
      <c r="D31" s="399"/>
      <c r="E31" s="198"/>
      <c r="F31" s="134"/>
      <c r="G31" s="135"/>
      <c r="H31" s="136"/>
      <c r="I31" s="144"/>
      <c r="J31" s="144"/>
      <c r="K31" s="4" t="str">
        <f t="shared" si="64"/>
        <v/>
      </c>
      <c r="L31" s="7" t="str">
        <f t="shared" si="65"/>
        <v/>
      </c>
      <c r="M31" s="7" t="str">
        <f t="shared" si="66"/>
        <v/>
      </c>
      <c r="N31" s="7" t="str">
        <f t="shared" si="67"/>
        <v/>
      </c>
      <c r="O31" s="9" t="str">
        <f t="shared" ref="O31:O34" si="70">IF(OR($AR31="",$AR31="×",$AR31="未チェック"),"",AN31)</f>
        <v/>
      </c>
      <c r="P31" s="19" t="s">
        <v>21</v>
      </c>
      <c r="Q31" s="25">
        <v>17</v>
      </c>
      <c r="R31" s="11"/>
      <c r="S31" s="51" t="str">
        <f>IF(OR(COUNTIF($I$9:J30,I31)&gt;=1,COUNTIF(I32:$J$38,I31)&gt;=1),"重複","")</f>
        <v/>
      </c>
      <c r="T31" s="2" t="str">
        <f>IF(OR(COUNTIF($I$9:J30,J31)&gt;=1,COUNTIF(I32:$J$38,J31)&gt;=1),"重複","")</f>
        <v/>
      </c>
      <c r="U31" s="89" t="str">
        <f t="shared" si="68"/>
        <v/>
      </c>
      <c r="V31" s="90"/>
      <c r="W31" s="154"/>
      <c r="X31" s="75" cm="1">
        <f t="array" ref="X31">IF(AND(ISBLANK($I$9:$I$38),ISBLANK($J$9:$J$38)),"",SUMIF($E$9:$E$38,W31,K$9:K$38)+INT((SUMIF($E$9:$E$38,W31,M$9:M$38)+INT(SUMIF($E$9:$E$38,W31,O$9:O$38)/30))/12))</f>
        <v>0</v>
      </c>
      <c r="Y31" s="35" t="str">
        <f t="shared" si="62"/>
        <v/>
      </c>
      <c r="Z31" s="75" cm="1">
        <f t="array" ref="Z31">IF(AND(ISBLANK($I$9:$I$38),ISBLANK($J$9:$J$38)),"",IF((SUMIF($E$9:$E$38,W31,M$9:M$38)+INT(SUMIF($E$9:$E$38,W31,O$9:O$38)/30))&lt;12,SUMIF($E$9:$E$38,W31,M$9:M$38)+INT(SUMIF($E$9:$E$38,W31,O$9:O$38)/30),12*((SUMIF($E$9:$E$38,W31,M$9:M$38)+INT(SUMIF($E$9:$E$38,W31,O$9:O$38)/30))/12-INT((SUMIF($E$9:$E$38,W31,M$9:M$38)+INT(SUMIF($E$9:$E$38,W31,O$9:O$38)/30))/12))))</f>
        <v>0</v>
      </c>
      <c r="AA31" s="35" t="str">
        <f t="shared" si="63"/>
        <v/>
      </c>
      <c r="AB31" s="35" cm="1">
        <f t="array" ref="AB31">IF(AND(ISBLANK($I$9:$I$38),ISBLANK($J$9:$J$38)),"",IF(SUMIF($E$9:$E$38,W31,O$9:O$38)&lt;30,SUMIF($E$9:$E$38,W31,O$9:O$38),30*(SUMIF($E$9:$E$38,W31,O$9:O$38)/30-INT(SUMIF($E$9:$E$38,W31,O$9:O$38)/30))))</f>
        <v>0</v>
      </c>
      <c r="AC31" s="41" t="str">
        <f t="shared" si="61"/>
        <v/>
      </c>
      <c r="AD31" s="72"/>
      <c r="AE31" s="72"/>
      <c r="AF31" s="72"/>
      <c r="AG31" s="72"/>
      <c r="AH31" s="72"/>
      <c r="AI31" s="72"/>
      <c r="AJ31" s="26"/>
      <c r="AK31" s="76"/>
      <c r="AL31" s="304" t="e">
        <f t="shared" si="23"/>
        <v>#VALUE!</v>
      </c>
      <c r="AM31" s="312" t="e">
        <f t="shared" si="24"/>
        <v>#VALUE!</v>
      </c>
      <c r="AN31" s="308" t="e">
        <f t="shared" si="25"/>
        <v>#VALUE!</v>
      </c>
      <c r="AO31" s="263"/>
      <c r="AP31" s="257" t="str">
        <f t="shared" si="26"/>
        <v/>
      </c>
      <c r="AQ31" s="258" t="str">
        <f t="shared" si="27"/>
        <v/>
      </c>
      <c r="AR31" s="259" t="str">
        <f t="shared" si="14"/>
        <v>未チェック</v>
      </c>
      <c r="AS31" s="263"/>
      <c r="AT31" s="280" t="str">
        <f t="shared" si="28"/>
        <v>未入力</v>
      </c>
      <c r="AU31" s="281" t="str">
        <f t="shared" si="29"/>
        <v>未入力</v>
      </c>
      <c r="AV31" s="259" t="str">
        <f>IF($AT31=I31,"初日だよ",IF($AU31=I31,"末日だよ",IF($AU31="未入力","まだわかんない","ちがうよ")))</f>
        <v>まだわかんない</v>
      </c>
      <c r="AW31" s="282" t="str">
        <f t="shared" si="30"/>
        <v>未入力</v>
      </c>
      <c r="AX31" s="281" t="str">
        <f>IF($AW31="-","-",IF($AW31=$J31,"末日だよ",IF($AW31="未入力","まだわかんない","ちがうよ")))</f>
        <v>まだわかんない</v>
      </c>
      <c r="AY31" s="259" t="str">
        <f t="shared" si="31"/>
        <v>未入力</v>
      </c>
      <c r="AZ31" s="249"/>
      <c r="BA31" s="260" t="str">
        <f>IF(OR($AR31="",$AR31="×",$AR31="未チェック"),"-",YEAR($I31))</f>
        <v>-</v>
      </c>
      <c r="BB31" s="261" t="str">
        <f>IF(OR($AR31="",$AR31="×",$AR31="未チェック"),"-",MONTH($I31))</f>
        <v>-</v>
      </c>
      <c r="BC31" s="262" t="str">
        <f>IF(OR($AR31="",$AR31="×",$AR31="未チェック"),"-",DAY(DAY($I31)))</f>
        <v>-</v>
      </c>
      <c r="BD31" s="249"/>
      <c r="BE31" s="260" t="str">
        <f>IF(OR($AR31="",$AR31="×",$AR31="未チェック"),"-",YEAR($J31))</f>
        <v>-</v>
      </c>
      <c r="BF31" s="261" t="str">
        <f>IF(OR($AR31="",$AR31="×",$AR31="未チェック"),"-",MONTH($J31))</f>
        <v>-</v>
      </c>
      <c r="BG31" s="262" t="str">
        <f>IF(OR($AR31="",$AR31="×",$AR31="未チェック"),"-",DAY(DAY($J31)))</f>
        <v>-</v>
      </c>
      <c r="BH31" s="249"/>
      <c r="BI31" s="260" t="str">
        <f t="shared" si="15"/>
        <v>-</v>
      </c>
      <c r="BJ31" s="261" t="str">
        <f t="shared" si="16"/>
        <v>-</v>
      </c>
      <c r="BK31" s="262" t="str">
        <f t="shared" si="17"/>
        <v>-</v>
      </c>
      <c r="BL31" s="249"/>
      <c r="BM31" s="260" t="str">
        <f t="shared" si="18"/>
        <v>-</v>
      </c>
      <c r="BN31" s="261" t="str">
        <f t="shared" si="19"/>
        <v>-</v>
      </c>
      <c r="BO31" s="262" t="str">
        <f t="shared" si="20"/>
        <v>-</v>
      </c>
      <c r="BP31" s="249"/>
      <c r="BQ31" s="288" t="str">
        <f>IF(OR($AR31="",$AR31="×",$AR31="未チェック"),"-",$BE31-$BA31)</f>
        <v>-</v>
      </c>
      <c r="BR31" s="289" t="str">
        <f>IF(OR($AR31="",$AR31="×",$AR31="未チェック"),"-",$BF31-$BB31)</f>
        <v>-</v>
      </c>
      <c r="BS31" s="290" t="str">
        <f>IF(OR($AR31="",$AR31="×",$AR31="未チェック"),"-",$BG31-$BC31)</f>
        <v>-</v>
      </c>
      <c r="BT31" s="249"/>
      <c r="BU31" s="11"/>
      <c r="BV31" s="253" t="e">
        <f>IF(AND($AV31="初日だよ",$AX31="末日だよ"),900,IF($BC31-$BG31=1,500,IF(AND(AND($BF31=2,$AX31="末日だよ"),$BC31-$BG31&gt;=1),200,IF($BG31&gt;=$BC31,$BG31-$BC31+1,$BO31-$BC31+1+$BG31))))</f>
        <v>#VALUE!</v>
      </c>
      <c r="BW31" s="253" t="e">
        <f t="shared" si="21"/>
        <v>#VALUE!</v>
      </c>
      <c r="BX31" s="298" t="e">
        <f t="shared" si="69"/>
        <v>#VALUE!</v>
      </c>
      <c r="BY31" s="126"/>
      <c r="BZ31" s="299" t="e">
        <f>IF(BV31=900,BR31+1,IF(BV31=500,BR31,IF(BV31=200,BR31,IF(BS31&lt;=-2,BR31-1,BR31))))</f>
        <v>#VALUE!</v>
      </c>
      <c r="CA31" s="299" t="e">
        <f t="shared" si="33"/>
        <v>#VALUE!</v>
      </c>
      <c r="CB31" s="300" t="e">
        <f t="shared" si="34"/>
        <v>#VALUE!</v>
      </c>
      <c r="CC31" s="126"/>
      <c r="CD31" s="346" t="e">
        <f>IF(CA31=12,BQ31+1,IF(BZ31&lt;0,BQ31-1,BQ31))</f>
        <v>#VALUE!</v>
      </c>
    </row>
    <row r="32" spans="1:82" ht="33" customHeight="1" thickBot="1" x14ac:dyDescent="0.25">
      <c r="A32" s="25">
        <v>18</v>
      </c>
      <c r="C32" s="398"/>
      <c r="D32" s="399"/>
      <c r="E32" s="198"/>
      <c r="F32" s="134"/>
      <c r="G32" s="135"/>
      <c r="H32" s="136"/>
      <c r="I32" s="144"/>
      <c r="J32" s="144"/>
      <c r="K32" s="4" t="str">
        <f t="shared" si="64"/>
        <v/>
      </c>
      <c r="L32" s="7" t="str">
        <f t="shared" si="65"/>
        <v/>
      </c>
      <c r="M32" s="7" t="str">
        <f t="shared" si="66"/>
        <v/>
      </c>
      <c r="N32" s="7" t="str">
        <f t="shared" si="67"/>
        <v/>
      </c>
      <c r="O32" s="9" t="str">
        <f t="shared" si="70"/>
        <v/>
      </c>
      <c r="P32" s="19" t="s">
        <v>21</v>
      </c>
      <c r="Q32" s="25">
        <v>18</v>
      </c>
      <c r="R32" s="11"/>
      <c r="S32" s="51" t="str">
        <f>IF(OR(COUNTIF($I$9:J31,I32)&gt;=1,COUNTIF(I33:$J$38,I32)&gt;=1),"重複","")</f>
        <v/>
      </c>
      <c r="T32" s="2" t="str">
        <f>IF(OR(COUNTIF($I$9:J31,J32)&gt;=1,COUNTIF(I33:$J$38,J32)&gt;=1),"重複","")</f>
        <v/>
      </c>
      <c r="U32" s="89" t="str">
        <f t="shared" si="68"/>
        <v/>
      </c>
      <c r="V32" s="90"/>
      <c r="W32" s="110" t="s">
        <v>14</v>
      </c>
      <c r="X32" s="37" cm="1">
        <f t="array" ref="X32">IF(AND(ISBLANK($I$9:$I$38),ISBLANK($J$9:$J$38)),"",SUM(X24:X31)+INT((SUM(Z24:Z31)+INT(SUM(AB24:AB31)/30))/12))</f>
        <v>0</v>
      </c>
      <c r="Y32" s="37" t="str">
        <f>IF(OR(X32="",X32=0),"","年")</f>
        <v/>
      </c>
      <c r="Z32" s="37" cm="1">
        <f t="array" ref="Z32">IF(AND(ISBLANK($I$9:$I$38),ISBLANK($J$9:$J$38)),"",IF((SUM(Z24:Z31)+INT(SUM(AB24:AB31)/30))&lt;12,SUM(Z24:Z31)+INT(SUM(AB24:AB31)/30),12*((SUM(Z24:Z31)+INT(SUM(AB24:AB31)/30))/12-INT((SUM(Z24:Z31)+INT(SUM(AB24:AB31)/30))/12))))</f>
        <v>0</v>
      </c>
      <c r="AA32" s="37" t="str">
        <f>IF(OR(Z32="",Z32=0),"","月")</f>
        <v/>
      </c>
      <c r="AB32" s="37" cm="1">
        <f t="array" ref="AB32">IF(AND(ISBLANK($I$9:$I$38),ISBLANK($J$9:$J$38)),"",IF(SUM(AB24:AB31)&lt;30,SUM(AB24:AB31),30*(SUM(AB24:AB31)/30-INT(SUM(AB24:AB31)/30))))</f>
        <v>0</v>
      </c>
      <c r="AC32" s="38" t="str">
        <f>IF(OR(AB32="",AB32=0),"","日")</f>
        <v/>
      </c>
      <c r="AD32" s="42"/>
      <c r="AE32" s="42"/>
      <c r="AF32" s="42"/>
      <c r="AG32" s="42"/>
      <c r="AH32" s="42"/>
      <c r="AI32" s="42"/>
      <c r="AJ32" s="11"/>
      <c r="AK32" s="76"/>
      <c r="AL32" s="304" t="e">
        <f t="shared" si="23"/>
        <v>#VALUE!</v>
      </c>
      <c r="AM32" s="312" t="e">
        <f t="shared" si="24"/>
        <v>#VALUE!</v>
      </c>
      <c r="AN32" s="308" t="e">
        <f t="shared" si="25"/>
        <v>#VALUE!</v>
      </c>
      <c r="AO32" s="263"/>
      <c r="AP32" s="257" t="str">
        <f t="shared" si="26"/>
        <v/>
      </c>
      <c r="AQ32" s="258" t="str">
        <f t="shared" si="27"/>
        <v/>
      </c>
      <c r="AR32" s="259" t="str">
        <f t="shared" si="14"/>
        <v>未チェック</v>
      </c>
      <c r="AS32" s="263"/>
      <c r="AT32" s="280" t="str">
        <f t="shared" si="28"/>
        <v>未入力</v>
      </c>
      <c r="AU32" s="281" t="str">
        <f t="shared" si="29"/>
        <v>未入力</v>
      </c>
      <c r="AV32" s="259" t="str">
        <f>IF($AT32=I32,"初日だよ",IF($AU32=I32,"末日だよ",IF($AU32="未入力","まだわかんない","ちがうよ")))</f>
        <v>まだわかんない</v>
      </c>
      <c r="AW32" s="282" t="str">
        <f t="shared" si="30"/>
        <v>未入力</v>
      </c>
      <c r="AX32" s="281" t="str">
        <f>IF($AW32="-","-",IF($AW32=$J32,"末日だよ",IF($AW32="未入力","まだわかんない","ちがうよ")))</f>
        <v>まだわかんない</v>
      </c>
      <c r="AY32" s="259" t="str">
        <f t="shared" si="31"/>
        <v>未入力</v>
      </c>
      <c r="AZ32" s="249"/>
      <c r="BA32" s="260" t="str">
        <f>IF(OR($AR32="",$AR32="×",$AR32="未チェック"),"-",YEAR($I32))</f>
        <v>-</v>
      </c>
      <c r="BB32" s="261" t="str">
        <f>IF(OR($AR32="",$AR32="×",$AR32="未チェック"),"-",MONTH($I32))</f>
        <v>-</v>
      </c>
      <c r="BC32" s="262" t="str">
        <f>IF(OR($AR32="",$AR32="×",$AR32="未チェック"),"-",DAY(DAY($I32)))</f>
        <v>-</v>
      </c>
      <c r="BD32" s="249"/>
      <c r="BE32" s="260" t="str">
        <f>IF(OR($AR32="",$AR32="×",$AR32="未チェック"),"-",YEAR($J32))</f>
        <v>-</v>
      </c>
      <c r="BF32" s="261" t="str">
        <f>IF(OR($AR32="",$AR32="×",$AR32="未チェック"),"-",MONTH($J32))</f>
        <v>-</v>
      </c>
      <c r="BG32" s="262" t="str">
        <f>IF(OR($AR32="",$AR32="×",$AR32="未チェック"),"-",DAY(DAY($J32)))</f>
        <v>-</v>
      </c>
      <c r="BH32" s="249"/>
      <c r="BI32" s="260" t="str">
        <f t="shared" si="15"/>
        <v>-</v>
      </c>
      <c r="BJ32" s="261" t="str">
        <f t="shared" si="16"/>
        <v>-</v>
      </c>
      <c r="BK32" s="262" t="str">
        <f t="shared" si="17"/>
        <v>-</v>
      </c>
      <c r="BL32" s="249"/>
      <c r="BM32" s="260" t="str">
        <f t="shared" si="18"/>
        <v>-</v>
      </c>
      <c r="BN32" s="261" t="str">
        <f t="shared" si="19"/>
        <v>-</v>
      </c>
      <c r="BO32" s="262" t="str">
        <f t="shared" si="20"/>
        <v>-</v>
      </c>
      <c r="BP32" s="249"/>
      <c r="BQ32" s="288" t="str">
        <f>IF(OR($AR32="",$AR32="×",$AR32="未チェック"),"-",$BE32-$BA32)</f>
        <v>-</v>
      </c>
      <c r="BR32" s="289" t="str">
        <f>IF(OR($AR32="",$AR32="×",$AR32="未チェック"),"-",$BF32-$BB32)</f>
        <v>-</v>
      </c>
      <c r="BS32" s="290" t="str">
        <f>IF(OR($AR32="",$AR32="×",$AR32="未チェック"),"-",$BG32-$BC32)</f>
        <v>-</v>
      </c>
      <c r="BT32" s="249"/>
      <c r="BU32" s="11"/>
      <c r="BV32" s="253" t="e">
        <f>IF(AND($AV32="初日だよ",$AX32="末日だよ"),900,IF($BC32-$BG32=1,500,IF(AND(AND($BF32=2,$AX32="末日だよ"),$BC32-$BG32&gt;=1),200,IF($BG32&gt;=$BC32,$BG32-$BC32+1,$BO32-$BC32+1+$BG32))))</f>
        <v>#VALUE!</v>
      </c>
      <c r="BW32" s="253" t="e">
        <f t="shared" si="21"/>
        <v>#VALUE!</v>
      </c>
      <c r="BX32" s="298" t="e">
        <f t="shared" si="69"/>
        <v>#VALUE!</v>
      </c>
      <c r="BY32" s="126"/>
      <c r="BZ32" s="299" t="e">
        <f>IF(BV32=900,BR32+1,IF(BV32=500,BR32,IF(BV32=200,BR32,IF(BS32&lt;=-2,BR32-1,BR32))))</f>
        <v>#VALUE!</v>
      </c>
      <c r="CA32" s="299" t="e">
        <f t="shared" si="33"/>
        <v>#VALUE!</v>
      </c>
      <c r="CB32" s="300" t="e">
        <f t="shared" si="34"/>
        <v>#VALUE!</v>
      </c>
      <c r="CC32" s="126"/>
      <c r="CD32" s="346" t="e">
        <f>IF(CA32=12,BQ32+1,IF(BZ32&lt;0,BQ32-1,BQ32))</f>
        <v>#VALUE!</v>
      </c>
    </row>
    <row r="33" spans="1:82" ht="33" customHeight="1" thickBot="1" x14ac:dyDescent="0.25">
      <c r="A33" s="25">
        <v>19</v>
      </c>
      <c r="C33" s="398"/>
      <c r="D33" s="399"/>
      <c r="E33" s="198"/>
      <c r="F33" s="134"/>
      <c r="G33" s="135"/>
      <c r="H33" s="136"/>
      <c r="I33" s="144"/>
      <c r="J33" s="144"/>
      <c r="K33" s="4" t="str">
        <f t="shared" si="64"/>
        <v/>
      </c>
      <c r="L33" s="7" t="str">
        <f t="shared" si="65"/>
        <v/>
      </c>
      <c r="M33" s="7" t="str">
        <f t="shared" si="66"/>
        <v/>
      </c>
      <c r="N33" s="7" t="str">
        <f t="shared" si="67"/>
        <v/>
      </c>
      <c r="O33" s="9" t="str">
        <f t="shared" si="70"/>
        <v/>
      </c>
      <c r="P33" s="19" t="s">
        <v>21</v>
      </c>
      <c r="Q33" s="25">
        <v>19</v>
      </c>
      <c r="R33" s="11"/>
      <c r="S33" s="51" t="str">
        <f>IF(OR(COUNTIF($I$9:J32,I33)&gt;=1,COUNTIF(I34:$J$38,I33)&gt;=1),"重複","")</f>
        <v/>
      </c>
      <c r="T33" s="2" t="str">
        <f>IF(OR(COUNTIF($I$9:J32,J33)&gt;=1,COUNTIF(I34:$J$38,J33)&gt;=1),"重複","")</f>
        <v/>
      </c>
      <c r="U33" s="89" t="str">
        <f t="shared" si="68"/>
        <v/>
      </c>
      <c r="V33" s="90"/>
      <c r="W33" s="65"/>
      <c r="X33" s="111"/>
      <c r="Y33" s="72"/>
      <c r="Z33" s="111"/>
      <c r="AA33" s="72"/>
      <c r="AB33" s="111"/>
      <c r="AC33" s="72"/>
      <c r="AD33" s="111"/>
      <c r="AE33" s="72"/>
      <c r="AF33" s="111"/>
      <c r="AG33" s="72"/>
      <c r="AH33" s="111"/>
      <c r="AI33" s="72"/>
      <c r="AK33" s="76"/>
      <c r="AL33" s="304" t="e">
        <f t="shared" si="23"/>
        <v>#VALUE!</v>
      </c>
      <c r="AM33" s="312" t="e">
        <f t="shared" si="24"/>
        <v>#VALUE!</v>
      </c>
      <c r="AN33" s="308" t="e">
        <f t="shared" si="25"/>
        <v>#VALUE!</v>
      </c>
      <c r="AO33" s="263"/>
      <c r="AP33" s="257" t="str">
        <f t="shared" si="26"/>
        <v/>
      </c>
      <c r="AQ33" s="258" t="str">
        <f t="shared" si="27"/>
        <v/>
      </c>
      <c r="AR33" s="259" t="str">
        <f t="shared" si="14"/>
        <v>未チェック</v>
      </c>
      <c r="AS33" s="263"/>
      <c r="AT33" s="280" t="str">
        <f t="shared" si="28"/>
        <v>未入力</v>
      </c>
      <c r="AU33" s="281" t="str">
        <f t="shared" si="29"/>
        <v>未入力</v>
      </c>
      <c r="AV33" s="259" t="str">
        <f>IF($AT33=I33,"初日だよ",IF($AU33=I33,"末日だよ",IF($AU33="未入力","まだわかんない","ちがうよ")))</f>
        <v>まだわかんない</v>
      </c>
      <c r="AW33" s="282" t="str">
        <f t="shared" si="30"/>
        <v>未入力</v>
      </c>
      <c r="AX33" s="281" t="str">
        <f>IF($AW33="-","-",IF($AW33=$J33,"末日だよ",IF($AW33="未入力","まだわかんない","ちがうよ")))</f>
        <v>まだわかんない</v>
      </c>
      <c r="AY33" s="259" t="str">
        <f t="shared" si="31"/>
        <v>未入力</v>
      </c>
      <c r="AZ33" s="249"/>
      <c r="BA33" s="260" t="str">
        <f>IF(OR($AR33="",$AR33="×",$AR33="未チェック"),"-",YEAR($I33))</f>
        <v>-</v>
      </c>
      <c r="BB33" s="261" t="str">
        <f>IF(OR($AR33="",$AR33="×",$AR33="未チェック"),"-",MONTH($I33))</f>
        <v>-</v>
      </c>
      <c r="BC33" s="262" t="str">
        <f>IF(OR($AR33="",$AR33="×",$AR33="未チェック"),"-",DAY(DAY($I33)))</f>
        <v>-</v>
      </c>
      <c r="BD33" s="249"/>
      <c r="BE33" s="260" t="str">
        <f>IF(OR($AR33="",$AR33="×",$AR33="未チェック"),"-",YEAR($J33))</f>
        <v>-</v>
      </c>
      <c r="BF33" s="261" t="str">
        <f>IF(OR($AR33="",$AR33="×",$AR33="未チェック"),"-",MONTH($J33))</f>
        <v>-</v>
      </c>
      <c r="BG33" s="262" t="str">
        <f>IF(OR($AR33="",$AR33="×",$AR33="未チェック"),"-",DAY(DAY($J33)))</f>
        <v>-</v>
      </c>
      <c r="BH33" s="249"/>
      <c r="BI33" s="260" t="str">
        <f t="shared" si="15"/>
        <v>-</v>
      </c>
      <c r="BJ33" s="261" t="str">
        <f t="shared" si="16"/>
        <v>-</v>
      </c>
      <c r="BK33" s="262" t="str">
        <f t="shared" si="17"/>
        <v>-</v>
      </c>
      <c r="BL33" s="249"/>
      <c r="BM33" s="260" t="str">
        <f t="shared" si="18"/>
        <v>-</v>
      </c>
      <c r="BN33" s="261" t="str">
        <f t="shared" si="19"/>
        <v>-</v>
      </c>
      <c r="BO33" s="262" t="str">
        <f t="shared" si="20"/>
        <v>-</v>
      </c>
      <c r="BP33" s="249"/>
      <c r="BQ33" s="288" t="str">
        <f>IF(OR($AR33="",$AR33="×",$AR33="未チェック"),"-",$BE33-$BA33)</f>
        <v>-</v>
      </c>
      <c r="BR33" s="289" t="str">
        <f>IF(OR($AR33="",$AR33="×",$AR33="未チェック"),"-",$BF33-$BB33)</f>
        <v>-</v>
      </c>
      <c r="BS33" s="290" t="str">
        <f>IF(OR($AR33="",$AR33="×",$AR33="未チェック"),"-",$BG33-$BC33)</f>
        <v>-</v>
      </c>
      <c r="BT33" s="249"/>
      <c r="BU33" s="11"/>
      <c r="BV33" s="253" t="e">
        <f>IF(AND($AV33="初日だよ",$AX33="末日だよ"),900,IF($BC33-$BG33=1,500,IF(AND(AND($BF33=2,$AX33="末日だよ"),$BC33-$BG33&gt;=1),200,IF($BG33&gt;=$BC33,$BG33-$BC33+1,$BO33-$BC33+1+$BG33))))</f>
        <v>#VALUE!</v>
      </c>
      <c r="BW33" s="253" t="e">
        <f t="shared" si="21"/>
        <v>#VALUE!</v>
      </c>
      <c r="BX33" s="298" t="e">
        <f t="shared" si="69"/>
        <v>#VALUE!</v>
      </c>
      <c r="BY33" s="126"/>
      <c r="BZ33" s="299" t="e">
        <f>IF(BV33=900,BR33+1,IF(BV33=500,BR33,IF(BV33=200,BR33,IF(BS33&lt;=-2,BR33-1,BR33))))</f>
        <v>#VALUE!</v>
      </c>
      <c r="CA33" s="299" t="e">
        <f t="shared" si="33"/>
        <v>#VALUE!</v>
      </c>
      <c r="CB33" s="300" t="e">
        <f t="shared" si="34"/>
        <v>#VALUE!</v>
      </c>
      <c r="CC33" s="126"/>
      <c r="CD33" s="346" t="e">
        <f>IF(CA33=12,BQ33+1,IF(BZ33&lt;0,BQ33-1,BQ33))</f>
        <v>#VALUE!</v>
      </c>
    </row>
    <row r="34" spans="1:82" ht="33" customHeight="1" thickBot="1" x14ac:dyDescent="0.25">
      <c r="A34" s="25">
        <v>20</v>
      </c>
      <c r="C34" s="400"/>
      <c r="D34" s="401"/>
      <c r="E34" s="140"/>
      <c r="F34" s="139"/>
      <c r="G34" s="140"/>
      <c r="H34" s="141"/>
      <c r="I34" s="148"/>
      <c r="J34" s="269"/>
      <c r="K34" s="270" t="str">
        <f t="shared" si="64"/>
        <v/>
      </c>
      <c r="L34" s="271" t="str">
        <f t="shared" si="65"/>
        <v/>
      </c>
      <c r="M34" s="271" t="str">
        <f t="shared" si="66"/>
        <v/>
      </c>
      <c r="N34" s="271" t="str">
        <f t="shared" si="67"/>
        <v/>
      </c>
      <c r="O34" s="56" t="str">
        <f t="shared" si="70"/>
        <v/>
      </c>
      <c r="P34" s="272" t="s">
        <v>21</v>
      </c>
      <c r="Q34" s="25">
        <v>20</v>
      </c>
      <c r="R34" s="11"/>
      <c r="S34" s="51" t="str">
        <f>IF(OR(COUNTIF($I$9:J33,I34)&gt;=1,COUNTIF(I35:$J$38,I34)&gt;=1),"重複","")</f>
        <v/>
      </c>
      <c r="T34" s="2" t="str">
        <f>IF(OR(COUNTIF($I$9:J33,J34)&gt;=1,COUNTIF(I35:$J$38,J34)&gt;=1),"重複","")</f>
        <v/>
      </c>
      <c r="U34" s="89" t="str">
        <f t="shared" si="68"/>
        <v/>
      </c>
      <c r="V34" s="90"/>
      <c r="W34" s="110" t="s">
        <v>120</v>
      </c>
      <c r="X34" s="402" t="s">
        <v>121</v>
      </c>
      <c r="Y34" s="403"/>
      <c r="Z34" s="403"/>
      <c r="AA34" s="403"/>
      <c r="AB34" s="403"/>
      <c r="AC34" s="404"/>
      <c r="AD34" s="72"/>
      <c r="AE34" s="72"/>
      <c r="AF34" s="72"/>
      <c r="AG34" s="72"/>
      <c r="AH34" s="72"/>
      <c r="AI34" s="72"/>
      <c r="AJ34" s="25"/>
      <c r="AK34" s="76"/>
      <c r="AL34" s="324" t="e">
        <f t="shared" si="23"/>
        <v>#VALUE!</v>
      </c>
      <c r="AM34" s="325" t="e">
        <f t="shared" si="24"/>
        <v>#VALUE!</v>
      </c>
      <c r="AN34" s="326" t="e">
        <f t="shared" si="25"/>
        <v>#VALUE!</v>
      </c>
      <c r="AO34" s="327"/>
      <c r="AP34" s="328" t="str">
        <f t="shared" si="26"/>
        <v/>
      </c>
      <c r="AQ34" s="329" t="str">
        <f t="shared" si="27"/>
        <v/>
      </c>
      <c r="AR34" s="330" t="str">
        <f t="shared" si="14"/>
        <v>未チェック</v>
      </c>
      <c r="AS34" s="327"/>
      <c r="AT34" s="331" t="str">
        <f t="shared" si="28"/>
        <v>未入力</v>
      </c>
      <c r="AU34" s="332" t="str">
        <f t="shared" si="29"/>
        <v>未入力</v>
      </c>
      <c r="AV34" s="330" t="str">
        <f>IF($AT34=I34,"初日だよ",IF($AU34=I34,"末日だよ",IF($AU34="未入力","まだわかんない","ちがうよ")))</f>
        <v>まだわかんない</v>
      </c>
      <c r="AW34" s="333" t="str">
        <f t="shared" si="30"/>
        <v>未入力</v>
      </c>
      <c r="AX34" s="332" t="str">
        <f>IF($AW34="-","-",IF($AW34=$J34,"末日だよ",IF($AW34="未入力","まだわかんない","ちがうよ")))</f>
        <v>まだわかんない</v>
      </c>
      <c r="AY34" s="330" t="str">
        <f t="shared" si="31"/>
        <v>未入力</v>
      </c>
      <c r="AZ34" s="334"/>
      <c r="BA34" s="335" t="str">
        <f>IF(OR($AR34="",$AR34="×",$AR34="未チェック"),"-",YEAR($I34))</f>
        <v>-</v>
      </c>
      <c r="BB34" s="336" t="str">
        <f>IF(OR($AR34="",$AR34="×",$AR34="未チェック"),"-",MONTH($I34))</f>
        <v>-</v>
      </c>
      <c r="BC34" s="337" t="str">
        <f>IF(OR($AR34="",$AR34="×",$AR34="未チェック"),"-",DAY(DAY($I34)))</f>
        <v>-</v>
      </c>
      <c r="BD34" s="334"/>
      <c r="BE34" s="335" t="str">
        <f>IF(OR($AR34="",$AR34="×",$AR34="未チェック"),"-",YEAR($J34))</f>
        <v>-</v>
      </c>
      <c r="BF34" s="336" t="str">
        <f>IF(OR($AR34="",$AR34="×",$AR34="未チェック"),"-",MONTH($J34))</f>
        <v>-</v>
      </c>
      <c r="BG34" s="337" t="str">
        <f>IF(OR($AR34="",$AR34="×",$AR34="未チェック"),"-",DAY(DAY($J34)))</f>
        <v>-</v>
      </c>
      <c r="BH34" s="334"/>
      <c r="BI34" s="335" t="str">
        <f t="shared" si="15"/>
        <v>-</v>
      </c>
      <c r="BJ34" s="336" t="str">
        <f t="shared" si="16"/>
        <v>-</v>
      </c>
      <c r="BK34" s="337" t="str">
        <f t="shared" si="17"/>
        <v>-</v>
      </c>
      <c r="BL34" s="334"/>
      <c r="BM34" s="335" t="str">
        <f t="shared" si="18"/>
        <v>-</v>
      </c>
      <c r="BN34" s="336" t="str">
        <f t="shared" si="19"/>
        <v>-</v>
      </c>
      <c r="BO34" s="337" t="str">
        <f t="shared" si="20"/>
        <v>-</v>
      </c>
      <c r="BP34" s="334"/>
      <c r="BQ34" s="338" t="str">
        <f>IF(OR($AR34="",$AR34="×",$AR34="未チェック"),"-",$BE34-$BA34)</f>
        <v>-</v>
      </c>
      <c r="BR34" s="339" t="str">
        <f>IF(OR($AR34="",$AR34="×",$AR34="未チェック"),"-",$BF34-$BB34)</f>
        <v>-</v>
      </c>
      <c r="BS34" s="340" t="str">
        <f>IF(OR($AR34="",$AR34="×",$AR34="未チェック"),"-",$BG34-$BC34)</f>
        <v>-</v>
      </c>
      <c r="BT34" s="334"/>
      <c r="BU34" s="99"/>
      <c r="BV34" s="255" t="e">
        <f>IF(AND($AV34="初日だよ",$AX34="末日だよ"),900,IF($BC34-$BG34=1,500,IF(AND(AND($BF34=2,$AX34="末日だよ"),$BC34-$BG34&gt;=1),200,IF($BG34&gt;=$BC34,$BG34-$BC34+1,$BO34-$BC34+1+$BG34))))</f>
        <v>#VALUE!</v>
      </c>
      <c r="BW34" s="255" t="e">
        <f t="shared" si="21"/>
        <v>#VALUE!</v>
      </c>
      <c r="BX34" s="347" t="e">
        <f>IF(AND(AND($BC34&gt;=30,$BN34=2),(BS34&lt;-1)),$BG34,BW34)</f>
        <v>#VALUE!</v>
      </c>
      <c r="BY34" s="348"/>
      <c r="BZ34" s="349" t="e">
        <f>IF(BV34=900,BR34+1,IF(BV34=500,BR34,IF(BV34=200,BR34,IF(BS34&lt;=-2,BR34-1,BR34))))</f>
        <v>#VALUE!</v>
      </c>
      <c r="CA34" s="349" t="e">
        <f t="shared" si="33"/>
        <v>#VALUE!</v>
      </c>
      <c r="CB34" s="350" t="e">
        <f t="shared" si="34"/>
        <v>#VALUE!</v>
      </c>
      <c r="CC34" s="348"/>
      <c r="CD34" s="351" t="e">
        <f>IF(CA34=12,BQ34+1,IF(BZ34&lt;0,BQ34-1,BQ34))</f>
        <v>#VALUE!</v>
      </c>
    </row>
    <row r="35" spans="1:82" ht="33" customHeight="1" thickTop="1" thickBot="1" x14ac:dyDescent="0.25">
      <c r="C35" s="405"/>
      <c r="D35" s="405"/>
      <c r="E35" s="10"/>
      <c r="F35" s="113"/>
      <c r="G35" s="10"/>
      <c r="H35" s="10"/>
      <c r="I35" s="114"/>
      <c r="J35" s="102" t="s">
        <v>68</v>
      </c>
      <c r="K35" s="47" t="str" cm="1">
        <f t="array" ref="K35">IF(AND(ISBLANK($I30:$I34),ISBLANK($J30:$J34)),"",SUM(K30:K34)+INT((SUM(M30:M34)+INT(SUM(O30:O34)/30))/12))</f>
        <v/>
      </c>
      <c r="L35" s="12" t="s">
        <v>8</v>
      </c>
      <c r="M35" s="12" t="str" cm="1">
        <f t="array" ref="M35">IF(AND(ISBLANK($I30:$I34),ISBLANK($J30:$J34)),"",IF((SUM(M30:M34)+INT(SUM(O30:O34)/30))&lt;12,SUM(M30:M34)+INT(SUM(O30:O34)/30),12*((SUM(M30:M34)+INT(SUM(O30:O34)/30))/12-INT((SUM(M30:M34)+INT(SUM(O30:O34)/30))/12))))</f>
        <v/>
      </c>
      <c r="N35" s="12" t="s">
        <v>9</v>
      </c>
      <c r="O35" s="12" t="str" cm="1">
        <f t="array" ref="O35">IF(AND(ISBLANK($I30:$I34),ISBLANK($J30:$J34)),"",IF(SUM(O30:O34)&lt;30,SUM(O30:O34),30*(SUM(O30:O34)/30-INT(SUM(O30:O34)/30))))</f>
        <v/>
      </c>
      <c r="P35" s="24" t="s">
        <v>10</v>
      </c>
      <c r="Q35" s="25"/>
      <c r="R35" s="11"/>
      <c r="S35" s="115"/>
      <c r="T35" s="115"/>
      <c r="U35" s="90"/>
      <c r="V35" s="90"/>
      <c r="W35" s="155" t="s">
        <v>142</v>
      </c>
      <c r="X35" s="116" cm="1">
        <f t="array" ref="X35">IF(AND(ISBLANK($I$9:$I$38),ISBLANK($J$9:$J$38)),"",SUMIF($G$9:$G$38,W35,K$9:K$38)+INT((SUMIF($G$9:$G$38,W35,M$9:M$38)+INT(SUMIF($G$9:$G$38,W35,O$9:O$38)/30))/12))</f>
        <v>0</v>
      </c>
      <c r="Y35" s="43" t="str">
        <f>IF(OR(X35="",X35=0),"","年")</f>
        <v/>
      </c>
      <c r="Z35" s="116" cm="1">
        <f t="array" ref="Z35">IF(AND(ISBLANK($I$9:$I$38),ISBLANK($J$9:$J$38)),"",IF((SUMIF($G$9:$G$38,W35,M$9:M$38)+INT(SUMIF($G$9:$G$38,W35,O$9:O$38)/30))&lt;12,SUMIF($G$9:$G$38,W35,M$9:M$38)+INT(SUMIF($G$9:$G$38,W35,O$9:O$38)/30),12*((SUMIF($G$9:$G$38,W35,M$9:M$38)+INT(SUMIF($G$9:$G$38,W35,O$9:O$38)/30))/12-INT((SUMIF($G$9:$G$38,W35,M$9:M$38)+INT(SUMIF($G$9:$G$38,W35,O$9:O$38)/30))/12))))</f>
        <v>0</v>
      </c>
      <c r="AA35" s="43" t="str">
        <f>IF(OR(Z35="",Z35=0),"","月")</f>
        <v/>
      </c>
      <c r="AB35" s="43" cm="1">
        <f t="array" ref="AB35">IF(AND(ISBLANK($I$9:$I$38),ISBLANK($J$9:$J$38)),"",IF(SUMIF($G$9:$G$38,W35,O$9:O$38)&lt;30,SUMIF($G$9:$G$38,W35,O$9:O$38),30*(SUMIF($G$9:$G$38,W35,O$9:O$38)/30-INT(SUMIF($G$9:$G$38,W35,O$9:O$38)/30))))</f>
        <v>0</v>
      </c>
      <c r="AC35" s="44" t="str">
        <f t="shared" ref="AC35:AC38" si="71">IF(OR(AB35="",AB35=0),"","日")</f>
        <v/>
      </c>
      <c r="AD35" s="72"/>
      <c r="AE35" s="72"/>
      <c r="AF35" s="72"/>
      <c r="AG35" s="72"/>
      <c r="AH35" s="72"/>
      <c r="AI35" s="72"/>
      <c r="AJ35" s="26"/>
      <c r="AK35" s="76"/>
      <c r="AL35" s="383"/>
      <c r="AM35" s="383"/>
      <c r="AN35" s="383"/>
      <c r="AO35" s="383"/>
      <c r="AP35" s="383"/>
      <c r="AQ35" s="383"/>
      <c r="AR35" s="383"/>
      <c r="AS35" s="383"/>
      <c r="AT35" s="383"/>
      <c r="AU35" s="383"/>
      <c r="AV35" s="383"/>
      <c r="AW35" s="383"/>
      <c r="AX35" s="383"/>
      <c r="AY35" s="383"/>
      <c r="AZ35" s="383"/>
      <c r="BA35" s="383"/>
      <c r="BB35" s="383"/>
      <c r="BC35" s="383"/>
      <c r="BD35" s="383"/>
      <c r="BE35" s="383"/>
      <c r="BF35" s="383"/>
      <c r="BG35" s="383"/>
      <c r="BH35" s="383"/>
      <c r="BI35" s="383"/>
      <c r="BJ35" s="383"/>
      <c r="BK35" s="383"/>
      <c r="BL35" s="383"/>
      <c r="BM35" s="383"/>
      <c r="BN35" s="383"/>
      <c r="BO35" s="383"/>
      <c r="BP35" s="383"/>
      <c r="BQ35" s="383"/>
      <c r="BR35" s="383"/>
      <c r="BS35" s="383"/>
      <c r="BT35" s="383"/>
      <c r="BU35" s="383"/>
      <c r="BV35" s="383"/>
      <c r="BW35" s="383"/>
      <c r="BX35" s="383"/>
      <c r="BY35" s="383"/>
      <c r="BZ35" s="383"/>
      <c r="CA35" s="383"/>
      <c r="CB35" s="383"/>
      <c r="CC35" s="383"/>
      <c r="CD35" s="383"/>
    </row>
    <row r="36" spans="1:82" ht="33" customHeight="1" thickTop="1" thickBot="1" x14ac:dyDescent="0.25">
      <c r="C36" s="394"/>
      <c r="D36" s="394"/>
      <c r="E36" s="11"/>
      <c r="F36" s="101"/>
      <c r="G36" s="11"/>
      <c r="H36" s="11"/>
      <c r="I36" s="119"/>
      <c r="J36" s="52"/>
      <c r="K36" s="42"/>
      <c r="L36" s="11"/>
      <c r="M36" s="11"/>
      <c r="N36" s="11"/>
      <c r="O36" s="11"/>
      <c r="P36" s="11"/>
      <c r="Q36" s="25"/>
      <c r="R36" s="11"/>
      <c r="S36" s="115"/>
      <c r="T36" s="115"/>
      <c r="U36" s="120"/>
      <c r="V36" s="120"/>
      <c r="W36" s="153" t="s">
        <v>143</v>
      </c>
      <c r="X36" s="71" cm="1">
        <f t="array" ref="X36">IF(AND(ISBLANK($I$9:$I$38),ISBLANK($J$9:$J$38)),"",SUMIF($G$9:$G$38,W36,K$9:K$38)+INT((SUMIF($G$9:$G$38,W36,M$9:M$38)+INT(SUMIF($G$9:$G$38,W36,O$9:O$38)/30))/12))</f>
        <v>0</v>
      </c>
      <c r="Y36" s="34" t="str">
        <f t="shared" ref="Y36:Y38" si="72">IF(OR(X36="",X36=0),"","年")</f>
        <v/>
      </c>
      <c r="Z36" s="71" cm="1">
        <f t="array" ref="Z36">IF(AND(ISBLANK($I$9:$I$38),ISBLANK($J$9:$J$38)),"",IF((SUMIF($G$9:$G$38,W36,M$9:M$38)+INT(SUMIF($G$9:$G$38,W36,O$9:O$38)/30))&lt;12,SUMIF($G$9:$G$38,W36,M$9:M$38)+INT(SUMIF($G$9:$G$38,W36,O$9:O$38)/30),12*((SUMIF($G$9:$G$38,W36,M$9:M$38)+INT(SUMIF($G$9:$G$38,W36,O$9:O$38)/30))/12-INT((SUMIF($G$9:$G$38,W36,M$9:M$38)+INT(SUMIF($G$9:$G$38,W36,O$9:O$38)/30))/12))))</f>
        <v>0</v>
      </c>
      <c r="AA36" s="34" t="str">
        <f t="shared" ref="AA36:AA38" si="73">IF(OR(Z36="",Z36=0),"","月")</f>
        <v/>
      </c>
      <c r="AB36" s="34" cm="1">
        <f t="array" ref="AB36">IF(AND(ISBLANK($I$9:$I$38),ISBLANK($J$9:$J$38)),"",IF(SUMIF($G$9:$G$38,W36,O$9:O$38)&lt;30,SUMIF($G$9:$G$38,W36,O$9:O$38),30*(SUMIF($G$9:$G$38,W36,O$9:O$38)/30-INT(SUMIF($G$9:$G$38,W36,O$9:O$38)/30))))</f>
        <v>0</v>
      </c>
      <c r="AC36" s="40" t="str">
        <f t="shared" si="71"/>
        <v/>
      </c>
      <c r="AD36" s="72"/>
      <c r="AE36" s="72"/>
      <c r="AF36" s="72"/>
      <c r="AG36" s="72"/>
      <c r="AH36" s="72"/>
      <c r="AI36" s="72"/>
      <c r="AJ36" s="26"/>
      <c r="AK36" s="76"/>
      <c r="AL36" s="381"/>
      <c r="AM36" s="381"/>
      <c r="AN36" s="381"/>
      <c r="AO36" s="381"/>
      <c r="AP36" s="381"/>
      <c r="AQ36" s="381"/>
      <c r="AR36" s="381"/>
      <c r="AS36" s="381"/>
      <c r="AT36" s="381"/>
      <c r="AU36" s="381"/>
      <c r="AV36" s="381"/>
      <c r="AW36" s="381"/>
      <c r="AX36" s="381"/>
      <c r="AY36" s="381"/>
      <c r="AZ36" s="381"/>
      <c r="BA36" s="381"/>
      <c r="BB36" s="381"/>
      <c r="BC36" s="381"/>
      <c r="BD36" s="381"/>
      <c r="BE36" s="381"/>
      <c r="BF36" s="381"/>
      <c r="BG36" s="381"/>
      <c r="BH36" s="381"/>
      <c r="BI36" s="381"/>
      <c r="BJ36" s="381"/>
      <c r="BK36" s="381"/>
      <c r="BL36" s="381"/>
      <c r="BM36" s="381"/>
      <c r="BN36" s="381"/>
      <c r="BO36" s="381"/>
      <c r="BP36" s="381"/>
      <c r="BQ36" s="381"/>
      <c r="BR36" s="381"/>
      <c r="BS36" s="381"/>
      <c r="BT36" s="381"/>
      <c r="BU36" s="381"/>
      <c r="BV36" s="381"/>
      <c r="BW36" s="381"/>
      <c r="BX36" s="381"/>
      <c r="BY36" s="381"/>
      <c r="BZ36" s="381"/>
      <c r="CA36" s="381"/>
      <c r="CB36" s="381"/>
      <c r="CC36" s="381"/>
      <c r="CD36" s="381"/>
    </row>
    <row r="37" spans="1:82" ht="33" customHeight="1" thickTop="1" thickBot="1" x14ac:dyDescent="0.25">
      <c r="C37" s="394"/>
      <c r="D37" s="394"/>
      <c r="E37" s="11"/>
      <c r="F37" s="101"/>
      <c r="G37" s="11"/>
      <c r="H37" s="11"/>
      <c r="I37" s="119"/>
      <c r="J37" s="122" t="s">
        <v>14</v>
      </c>
      <c r="K37" s="287" t="str" cm="1">
        <f t="array" ref="K37">IF(AND(ISBLANK($I$9:$I$13),ISBLANK($J$9:$J$13)),"",SUM(K14,K21,K28,K35)+INT((SUM(M14,M21,M28,M35)+INT(SUM(O14,O21,O28,O35)/30))/12))</f>
        <v/>
      </c>
      <c r="L37" s="15" t="s">
        <v>8</v>
      </c>
      <c r="M37" s="15" t="str" cm="1">
        <f t="array" ref="M37">IF(AND(ISBLANK($I$9:$I$13),ISBLANK($J$9:$J$13)),"",IF((SUM(M14,M21,M28,M35)+INT(SUM(O14,O21,O28,O35)/30))&lt;12,SUM(M14,M21,M28,M35)+INT(SUM(O14,O21,O28,O35)/30),12*((SUM(M14,M21,M28,M35)+INT(SUM(O14,O21,O28,O35)/30))/12-INT((SUM(M14,M21,M28,M35)+INT(SUM(O14,O21,O28,O35)/30))/12))))</f>
        <v/>
      </c>
      <c r="N37" s="15" t="s">
        <v>9</v>
      </c>
      <c r="O37" s="15" t="str" cm="1">
        <f t="array" ref="O37">IF(AND(ISBLANK($I$9:$I$13),ISBLANK($J$9:$J$13)),"",IF(SUM(O14,O21,O28,O35)&lt;30,SUM(O14,O21,O28,O35),30*(SUM(O14,O21,O28,O35)/30-INT(SUM(O14,O21,O28,O35)/30))))</f>
        <v/>
      </c>
      <c r="P37" s="17" t="s">
        <v>10</v>
      </c>
      <c r="Q37" s="25"/>
      <c r="R37" s="11"/>
      <c r="S37" s="115"/>
      <c r="T37" s="115"/>
      <c r="U37" s="120"/>
      <c r="V37" s="120"/>
      <c r="W37" s="153" t="s">
        <v>144</v>
      </c>
      <c r="X37" s="71" cm="1">
        <f t="array" ref="X37">IF(AND(ISBLANK($I$9:$I$38),ISBLANK($J$9:$J$38)),"",SUMIF($G$9:$G$38,W37,K$9:K$38)+INT((SUMIF($G$9:$G$38,W37,M$9:M$38)+INT(SUMIF($G$9:$G$38,W37,O$9:O$38)/30))/12))</f>
        <v>0</v>
      </c>
      <c r="Y37" s="34" t="str">
        <f t="shared" si="72"/>
        <v/>
      </c>
      <c r="Z37" s="71" cm="1">
        <f t="array" ref="Z37">IF(AND(ISBLANK($I$9:$I$38),ISBLANK($J$9:$J$38)),"",IF((SUMIF($G$9:$G$38,W37,M$9:M$38)+INT(SUMIF($G$9:$G$38,W37,O$9:O$38)/30))&lt;12,SUMIF($G$9:$G$38,W37,M$9:M$38)+INT(SUMIF($G$9:$G$38,W37,O$9:O$38)/30),12*((SUMIF($G$9:$G$38,W37,M$9:M$38)+INT(SUMIF($G$9:$G$38,W37,O$9:O$38)/30))/12-INT((SUMIF($G$9:$G$38,W37,M$9:M$38)+INT(SUMIF($G$9:$G$38,W37,O$9:O$38)/30))/12))))</f>
        <v>0</v>
      </c>
      <c r="AA37" s="34" t="str">
        <f t="shared" si="73"/>
        <v/>
      </c>
      <c r="AB37" s="34" cm="1">
        <f t="array" ref="AB37">IF(AND(ISBLANK($I$9:$I$38),ISBLANK($J$9:$J$38)),"",IF(SUMIF($G$9:$G$38,W37,O$9:O$38)&lt;30,SUMIF($G$9:$G$38,W37,O$9:O$38),30*(SUMIF($G$9:$G$38,W37,O$9:O$38)/30-INT(SUMIF($G$9:$G$38,W37,O$9:O$38)/30))))</f>
        <v>0</v>
      </c>
      <c r="AC37" s="40" t="str">
        <f t="shared" si="71"/>
        <v/>
      </c>
      <c r="AD37" s="72"/>
      <c r="AE37" s="72"/>
      <c r="AF37" s="72"/>
      <c r="AG37" s="72"/>
      <c r="AH37" s="72"/>
      <c r="AI37" s="72"/>
      <c r="AJ37" s="26"/>
      <c r="AK37" s="76"/>
      <c r="AL37" s="381"/>
      <c r="AM37" s="381"/>
      <c r="AN37" s="381"/>
      <c r="AO37" s="381"/>
      <c r="AP37" s="381"/>
      <c r="AQ37" s="381"/>
      <c r="AR37" s="381"/>
      <c r="AS37" s="381"/>
      <c r="AT37" s="381"/>
      <c r="AU37" s="381"/>
      <c r="AV37" s="381"/>
      <c r="AW37" s="381"/>
      <c r="AX37" s="381"/>
      <c r="AY37" s="381"/>
      <c r="AZ37" s="381"/>
      <c r="BA37" s="381"/>
      <c r="BB37" s="381"/>
      <c r="BC37" s="381"/>
      <c r="BD37" s="381"/>
      <c r="BE37" s="381"/>
      <c r="BF37" s="381"/>
      <c r="BG37" s="381"/>
      <c r="BH37" s="381"/>
      <c r="BI37" s="381"/>
      <c r="BJ37" s="381"/>
      <c r="BK37" s="381"/>
      <c r="BL37" s="381"/>
      <c r="BM37" s="381"/>
      <c r="BN37" s="381"/>
      <c r="BO37" s="381"/>
      <c r="BP37" s="381"/>
      <c r="BQ37" s="381"/>
      <c r="BR37" s="381"/>
      <c r="BS37" s="381"/>
      <c r="BT37" s="381"/>
      <c r="BU37" s="381"/>
      <c r="BV37" s="381"/>
      <c r="BW37" s="381"/>
      <c r="BX37" s="381"/>
      <c r="BY37" s="381"/>
      <c r="BZ37" s="381"/>
      <c r="CA37" s="381"/>
      <c r="CB37" s="381"/>
      <c r="CC37" s="381"/>
      <c r="CD37" s="381"/>
    </row>
    <row r="38" spans="1:82" ht="33" customHeight="1" thickTop="1" thickBot="1" x14ac:dyDescent="0.25">
      <c r="C38" s="394"/>
      <c r="D38" s="394"/>
      <c r="E38" s="11"/>
      <c r="F38" s="101"/>
      <c r="G38" s="11"/>
      <c r="H38" s="11"/>
      <c r="I38" s="119"/>
      <c r="J38" s="52"/>
      <c r="K38" s="11"/>
      <c r="L38" s="11"/>
      <c r="M38" s="11"/>
      <c r="N38" s="11"/>
      <c r="O38" s="11"/>
      <c r="P38" s="11"/>
      <c r="Q38" s="25"/>
      <c r="R38" s="11"/>
      <c r="S38" s="115"/>
      <c r="T38" s="115"/>
      <c r="U38" s="90"/>
      <c r="V38" s="90"/>
      <c r="W38" s="156"/>
      <c r="X38" s="123" cm="1">
        <f t="array" ref="X38">IF(AND(ISBLANK($I$9:$I$38),ISBLANK($J$9:$J$38)),"",SUMIF($G$9:$G$38,W38,K$9:K$38)+INT((SUMIF($G$9:$G$38,W38,M$9:M$38)+INT(SUMIF($G$9:$G$38,W38,O$9:O$38)/30))/12))</f>
        <v>0</v>
      </c>
      <c r="Y38" s="45" t="str">
        <f t="shared" si="72"/>
        <v/>
      </c>
      <c r="Z38" s="123" cm="1">
        <f t="array" ref="Z38">IF(AND(ISBLANK($I$9:$I$38),ISBLANK($J$9:$J$38)),"",IF((SUMIF($G$9:$G$38,W38,M$9:M$38)+INT(SUMIF($G$9:$G$38,W38,O$9:O$38)/30))&lt;12,SUMIF($G$9:$G$38,W38,M$9:M$38)+INT(SUMIF($G$9:$G$38,W38,O$9:O$38)/30),12*((SUMIF($G$9:$G$38,W38,M$9:M$38)+INT(SUMIF($G$9:$G$38,W38,O$9:O$38)/30))/12-INT((SUMIF($G$9:$G$38,W38,M$9:M$38)+INT(SUMIF($G$9:$G$38,W38,O$9:O$38)/30))/12))))</f>
        <v>0</v>
      </c>
      <c r="AA38" s="45" t="str">
        <f t="shared" si="73"/>
        <v/>
      </c>
      <c r="AB38" s="45" cm="1">
        <f t="array" ref="AB38">IF(AND(ISBLANK($I$9:$I$38),ISBLANK($J$9:$J$38)),"",IF(SUMIF($G$9:$G$38,W38,O$9:O$38)&lt;30,SUMIF($G$9:$G$38,W38,O$9:O$38),30*(SUMIF($G$9:$G$38,W38,O$9:O$38)/30-INT(SUMIF($G$9:$G$38,W38,O$9:O$38)/30))))</f>
        <v>0</v>
      </c>
      <c r="AC38" s="46" t="str">
        <f t="shared" si="71"/>
        <v/>
      </c>
      <c r="AD38" s="72"/>
      <c r="AE38" s="72"/>
      <c r="AF38" s="72"/>
      <c r="AG38" s="72"/>
      <c r="AH38" s="72"/>
      <c r="AI38" s="72"/>
      <c r="AJ38" s="26"/>
      <c r="AK38" s="76"/>
      <c r="AL38" s="381"/>
      <c r="AM38" s="381"/>
      <c r="AN38" s="381"/>
      <c r="AO38" s="381"/>
      <c r="AP38" s="381"/>
      <c r="AQ38" s="381"/>
      <c r="AR38" s="381"/>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c r="BQ38" s="381"/>
      <c r="BR38" s="381"/>
      <c r="BS38" s="381"/>
      <c r="BT38" s="381"/>
      <c r="BU38" s="381"/>
      <c r="BV38" s="381"/>
      <c r="BW38" s="381"/>
      <c r="BX38" s="381"/>
      <c r="BY38" s="381"/>
      <c r="BZ38" s="381"/>
      <c r="CA38" s="381"/>
      <c r="CB38" s="381"/>
      <c r="CC38" s="381"/>
      <c r="CD38" s="381"/>
    </row>
    <row r="39" spans="1:82" ht="33" customHeight="1" thickBot="1" x14ac:dyDescent="0.25">
      <c r="F39" s="124"/>
      <c r="I39" s="119"/>
      <c r="J39" s="52"/>
      <c r="K39" s="11"/>
      <c r="L39" s="11"/>
      <c r="M39" s="11"/>
      <c r="N39" s="11"/>
      <c r="O39" s="11"/>
      <c r="P39" s="11"/>
      <c r="Q39" s="11"/>
      <c r="R39" s="11"/>
      <c r="S39" s="115"/>
      <c r="T39" s="115"/>
      <c r="U39" s="125"/>
      <c r="V39" s="125"/>
      <c r="W39" s="110" t="s">
        <v>14</v>
      </c>
      <c r="X39" s="37" cm="1">
        <f t="array" ref="X39">IF(AND(ISBLANK($I$9:$I$38),ISBLANK($J$9:$J$38)),"",SUM(X35:X38)+INT((SUM(Z35:Z38)+INT(SUM(AB35:AB38)/30))/12))</f>
        <v>0</v>
      </c>
      <c r="Y39" s="37" t="str">
        <f>IF(OR(X39="",X39=0),"","年")</f>
        <v/>
      </c>
      <c r="Z39" s="37" cm="1">
        <f t="array" ref="Z39">IF(AND(ISBLANK($I$9:$I$38),ISBLANK($J$9:$J$38)),"",IF((SUM(Z35:Z38)+INT(SUM(AB35:AB38)/30))&lt;12,SUM(Z35:Z38)+INT(SUM(AB35:AB38)/30),12*((SUM(Z35:Z38)+INT(SUM(AB35:AB38)/30))/12-INT((SUM(Z35:Z38)+INT(SUM(AB35:AB38)/30))/12))))</f>
        <v>0</v>
      </c>
      <c r="AA39" s="37" t="str">
        <f>IF(OR(Z39="",Z39=0),"","月")</f>
        <v/>
      </c>
      <c r="AB39" s="37" cm="1">
        <f t="array" ref="AB39">IF(AND(ISBLANK($I$9:$I$38),ISBLANK($J$9:$J$38)),"",IF(SUM(AB35:AB38)&lt;30,SUM(AB35:AB38),30*(SUM(AB35:AB38)/30-INT(SUM(AB35:AB38)/30))))</f>
        <v>0</v>
      </c>
      <c r="AC39" s="38" t="str">
        <f>IF(OR(AB39="",AB39=0),"","日")</f>
        <v/>
      </c>
      <c r="AD39" s="42"/>
      <c r="AE39" s="42"/>
      <c r="AF39" s="42"/>
      <c r="AG39" s="42"/>
      <c r="AH39" s="42"/>
      <c r="AI39" s="42"/>
      <c r="AJ39" s="30"/>
      <c r="AK39" s="76"/>
      <c r="AL39" s="121"/>
      <c r="AM39" s="121"/>
      <c r="AN39" s="121"/>
      <c r="AO39" s="52"/>
      <c r="AP39" s="108"/>
      <c r="AQ39" s="108"/>
      <c r="AR39" s="52"/>
      <c r="AS39" s="52"/>
      <c r="AT39" s="52"/>
      <c r="AU39" s="52"/>
      <c r="AV39" s="52"/>
      <c r="AW39" s="52"/>
      <c r="AX39" s="52"/>
      <c r="AY39" s="52"/>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t="s">
        <v>220</v>
      </c>
    </row>
    <row r="40" spans="1:82" ht="33" customHeight="1" x14ac:dyDescent="0.2">
      <c r="I40" s="119"/>
      <c r="J40" s="52"/>
      <c r="K40" s="52"/>
      <c r="L40" s="52"/>
      <c r="M40" s="52"/>
      <c r="N40" s="52"/>
      <c r="O40" s="52"/>
      <c r="P40" s="52"/>
      <c r="Q40" s="52"/>
      <c r="R40" s="52"/>
      <c r="T40" s="104"/>
      <c r="U40" s="125"/>
      <c r="V40" s="125"/>
      <c r="AK40" s="76"/>
      <c r="BX40" s="60" t="s">
        <v>219</v>
      </c>
    </row>
    <row r="41" spans="1:82" ht="33" customHeight="1" x14ac:dyDescent="0.2">
      <c r="I41" s="119"/>
      <c r="J41" s="52"/>
      <c r="K41" s="52"/>
      <c r="L41" s="52"/>
      <c r="M41" s="52"/>
      <c r="N41" s="52"/>
      <c r="O41" s="52"/>
      <c r="P41" s="52"/>
      <c r="Q41" s="52"/>
      <c r="R41" s="52"/>
      <c r="T41" s="104"/>
      <c r="U41" s="125"/>
      <c r="V41" s="125"/>
      <c r="W41" s="108"/>
      <c r="X41" s="127"/>
      <c r="Y41" s="127"/>
      <c r="Z41" s="127"/>
      <c r="AA41" s="127"/>
      <c r="AB41" s="127"/>
      <c r="AC41" s="127"/>
      <c r="AD41" s="127"/>
      <c r="AE41" s="127"/>
      <c r="AF41" s="127"/>
      <c r="AG41" s="127"/>
      <c r="AH41" s="127"/>
      <c r="AI41" s="127"/>
      <c r="AJ41" s="108"/>
      <c r="AK41" s="108"/>
    </row>
    <row r="42" spans="1:82" ht="33" customHeight="1" x14ac:dyDescent="0.2">
      <c r="I42" s="119"/>
      <c r="J42" s="52"/>
      <c r="K42" s="52"/>
      <c r="L42" s="52"/>
      <c r="M42" s="52"/>
      <c r="N42" s="52"/>
      <c r="O42" s="52"/>
      <c r="P42" s="52"/>
      <c r="Q42" s="52"/>
      <c r="R42" s="52"/>
      <c r="T42" s="104"/>
      <c r="U42" s="125"/>
      <c r="V42" s="125"/>
      <c r="W42" s="108"/>
      <c r="X42" s="127"/>
      <c r="Y42" s="127"/>
      <c r="Z42" s="127"/>
      <c r="AA42" s="127"/>
      <c r="AB42" s="127"/>
      <c r="AC42" s="127"/>
      <c r="AD42" s="127"/>
      <c r="AE42" s="127"/>
      <c r="AF42" s="127"/>
      <c r="AG42" s="127"/>
      <c r="AH42" s="127"/>
      <c r="AI42" s="127"/>
      <c r="AJ42" s="108"/>
      <c r="AK42" s="108"/>
    </row>
    <row r="43" spans="1:82" ht="33" customHeight="1" x14ac:dyDescent="0.2">
      <c r="I43" s="119"/>
      <c r="J43" s="52"/>
      <c r="K43" s="52"/>
      <c r="L43" s="52"/>
      <c r="M43" s="52"/>
      <c r="N43" s="52"/>
      <c r="O43" s="52"/>
      <c r="P43" s="52"/>
      <c r="Q43" s="52"/>
      <c r="R43" s="52"/>
      <c r="T43" s="104"/>
      <c r="U43" s="125"/>
      <c r="V43" s="125"/>
      <c r="W43" s="108"/>
      <c r="X43" s="127"/>
      <c r="Y43" s="127"/>
      <c r="Z43" s="127"/>
      <c r="AA43" s="127"/>
      <c r="AB43" s="127"/>
      <c r="AC43" s="127"/>
      <c r="AD43" s="127"/>
      <c r="AE43" s="127"/>
      <c r="AF43" s="127"/>
      <c r="AG43" s="127"/>
      <c r="AH43" s="127"/>
      <c r="AI43" s="127"/>
      <c r="AJ43" s="108"/>
      <c r="AK43" s="108"/>
      <c r="AL43" s="11"/>
      <c r="AM43" s="11"/>
      <c r="AN43" s="11"/>
      <c r="AO43" s="52"/>
      <c r="AP43" s="108"/>
      <c r="AQ43" s="108"/>
      <c r="AR43" s="52"/>
      <c r="AS43" s="52"/>
      <c r="AT43" s="52"/>
      <c r="AU43" s="52"/>
      <c r="AV43" s="52"/>
      <c r="AW43" s="52"/>
      <c r="AX43" s="52"/>
      <c r="AY43" s="52"/>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row>
    <row r="44" spans="1:82" ht="33" customHeight="1" x14ac:dyDescent="0.2">
      <c r="I44" s="119"/>
      <c r="J44" s="52"/>
      <c r="K44" s="52"/>
      <c r="L44" s="52"/>
      <c r="M44" s="52"/>
      <c r="N44" s="52"/>
      <c r="O44" s="52"/>
      <c r="P44" s="52"/>
      <c r="Q44" s="52"/>
      <c r="R44" s="52"/>
      <c r="T44" s="104"/>
      <c r="U44" s="125"/>
      <c r="V44" s="125"/>
      <c r="W44" s="108"/>
      <c r="X44" s="127"/>
      <c r="Y44" s="127"/>
      <c r="Z44" s="127"/>
      <c r="AA44" s="127"/>
      <c r="AB44" s="127"/>
      <c r="AC44" s="127"/>
      <c r="AD44" s="127"/>
      <c r="AE44" s="127"/>
      <c r="AF44" s="127"/>
      <c r="AG44" s="127"/>
      <c r="AH44" s="127"/>
      <c r="AI44" s="127"/>
      <c r="AJ44" s="108"/>
      <c r="AK44" s="108"/>
      <c r="AL44" s="11"/>
      <c r="AM44" s="11"/>
      <c r="AN44" s="11"/>
      <c r="AO44" s="52"/>
      <c r="AP44" s="108"/>
      <c r="AQ44" s="108"/>
      <c r="AR44" s="52"/>
      <c r="AS44" s="52"/>
      <c r="AT44" s="52"/>
      <c r="AU44" s="52"/>
      <c r="AV44" s="52"/>
      <c r="AW44" s="52"/>
      <c r="AX44" s="52"/>
      <c r="AY44" s="52"/>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row>
    <row r="45" spans="1:82" ht="33" customHeight="1" x14ac:dyDescent="0.2">
      <c r="I45" s="119"/>
      <c r="J45" s="52"/>
      <c r="K45" s="52"/>
      <c r="L45" s="52"/>
      <c r="M45" s="52"/>
      <c r="N45" s="52"/>
      <c r="O45" s="52"/>
      <c r="P45" s="52"/>
      <c r="Q45" s="52"/>
      <c r="R45" s="52"/>
      <c r="T45" s="104"/>
      <c r="U45" s="125"/>
      <c r="V45" s="125"/>
      <c r="W45" s="108"/>
      <c r="X45" s="127"/>
      <c r="Y45" s="127"/>
      <c r="Z45" s="127"/>
      <c r="AA45" s="127"/>
      <c r="AB45" s="127"/>
      <c r="AC45" s="127"/>
      <c r="AD45" s="127"/>
      <c r="AE45" s="127"/>
      <c r="AF45" s="127"/>
      <c r="AG45" s="127"/>
      <c r="AH45" s="127"/>
      <c r="AI45" s="127"/>
      <c r="AJ45" s="108"/>
      <c r="AK45" s="108"/>
      <c r="AL45" s="11"/>
      <c r="AM45" s="11"/>
      <c r="AN45" s="11"/>
      <c r="AO45" s="52"/>
      <c r="AP45" s="108"/>
      <c r="AQ45" s="108"/>
      <c r="AR45" s="52"/>
      <c r="AS45" s="52"/>
      <c r="AT45" s="52"/>
      <c r="AU45" s="52"/>
      <c r="AV45" s="52"/>
      <c r="AW45" s="52"/>
      <c r="AX45" s="52"/>
      <c r="AY45" s="52"/>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row>
    <row r="46" spans="1:82" ht="33" customHeight="1" x14ac:dyDescent="0.2">
      <c r="I46" s="119"/>
      <c r="J46" s="52"/>
      <c r="K46" s="52"/>
      <c r="L46" s="52"/>
      <c r="M46" s="52"/>
      <c r="N46" s="52"/>
      <c r="O46" s="52"/>
      <c r="P46" s="52"/>
      <c r="Q46" s="52"/>
      <c r="R46" s="52"/>
      <c r="T46" s="104"/>
      <c r="U46" s="125"/>
      <c r="V46" s="125"/>
      <c r="W46" s="108"/>
      <c r="X46" s="127"/>
      <c r="Y46" s="127"/>
      <c r="Z46" s="127"/>
      <c r="AA46" s="127"/>
      <c r="AB46" s="127"/>
      <c r="AC46" s="127"/>
      <c r="AD46" s="127"/>
      <c r="AE46" s="127"/>
      <c r="AF46" s="127"/>
      <c r="AG46" s="127"/>
      <c r="AH46" s="127"/>
      <c r="AI46" s="127"/>
      <c r="AJ46" s="108"/>
      <c r="AK46" s="108"/>
      <c r="AL46" s="11"/>
      <c r="AM46" s="11"/>
      <c r="AN46" s="11"/>
      <c r="AO46" s="52"/>
      <c r="AP46" s="108"/>
      <c r="AQ46" s="108"/>
      <c r="AR46" s="52"/>
      <c r="AS46" s="52"/>
      <c r="AT46" s="52"/>
      <c r="AU46" s="52"/>
      <c r="AV46" s="52"/>
      <c r="AW46" s="52"/>
      <c r="AX46" s="52"/>
      <c r="AY46" s="52"/>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row>
    <row r="47" spans="1:82" ht="33" customHeight="1" x14ac:dyDescent="0.2">
      <c r="I47" s="119"/>
      <c r="J47" s="52"/>
      <c r="K47" s="52"/>
      <c r="L47" s="52"/>
      <c r="M47" s="52"/>
      <c r="N47" s="52"/>
      <c r="O47" s="52"/>
      <c r="P47" s="52"/>
      <c r="Q47" s="52"/>
      <c r="R47" s="52"/>
      <c r="T47" s="104"/>
      <c r="U47" s="125"/>
      <c r="V47" s="125"/>
      <c r="W47" s="108"/>
      <c r="X47" s="127"/>
      <c r="Y47" s="127"/>
      <c r="Z47" s="127"/>
      <c r="AA47" s="127"/>
      <c r="AB47" s="127"/>
      <c r="AC47" s="127"/>
      <c r="AD47" s="127"/>
      <c r="AE47" s="127"/>
      <c r="AF47" s="127"/>
      <c r="AG47" s="127"/>
      <c r="AH47" s="127"/>
      <c r="AI47" s="127"/>
      <c r="AJ47" s="108"/>
      <c r="AK47" s="108"/>
      <c r="AL47" s="11"/>
      <c r="AM47" s="11"/>
      <c r="AN47" s="11"/>
      <c r="AO47" s="52"/>
      <c r="AP47" s="108"/>
      <c r="AQ47" s="108"/>
      <c r="AR47" s="52"/>
      <c r="AS47" s="52"/>
      <c r="AT47" s="52"/>
      <c r="AU47" s="52"/>
      <c r="AV47" s="52"/>
      <c r="AW47" s="52"/>
      <c r="AX47" s="52"/>
      <c r="AY47" s="52"/>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row>
    <row r="48" spans="1:82" ht="33" customHeight="1" x14ac:dyDescent="0.2">
      <c r="I48" s="119"/>
      <c r="J48" s="52"/>
      <c r="K48" s="52"/>
      <c r="L48" s="52"/>
      <c r="M48" s="52"/>
      <c r="N48" s="52"/>
      <c r="O48" s="52"/>
      <c r="P48" s="52"/>
      <c r="Q48" s="52"/>
      <c r="R48" s="52"/>
      <c r="T48" s="104"/>
      <c r="U48" s="125"/>
      <c r="V48" s="125"/>
      <c r="W48" s="108"/>
      <c r="X48" s="127"/>
      <c r="Y48" s="127"/>
      <c r="Z48" s="127"/>
      <c r="AA48" s="127"/>
      <c r="AB48" s="127"/>
      <c r="AC48" s="127"/>
      <c r="AD48" s="127"/>
      <c r="AE48" s="127"/>
      <c r="AF48" s="127"/>
      <c r="AG48" s="127"/>
      <c r="AH48" s="127"/>
      <c r="AI48" s="127"/>
      <c r="AJ48" s="108"/>
      <c r="AK48" s="108"/>
      <c r="AL48" s="11"/>
      <c r="AM48" s="11"/>
      <c r="AN48" s="11"/>
      <c r="AO48" s="52"/>
      <c r="AP48" s="108"/>
      <c r="AQ48" s="108"/>
      <c r="AR48" s="52"/>
      <c r="AS48" s="52"/>
      <c r="AT48" s="52"/>
      <c r="AU48" s="52"/>
      <c r="AV48" s="52"/>
      <c r="AW48" s="52"/>
      <c r="AX48" s="52"/>
      <c r="AY48" s="52"/>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row>
    <row r="49" spans="9:76" ht="33" customHeight="1" x14ac:dyDescent="0.2">
      <c r="I49" s="119"/>
      <c r="J49" s="52"/>
      <c r="K49" s="52"/>
      <c r="L49" s="52"/>
      <c r="M49" s="52"/>
      <c r="N49" s="52"/>
      <c r="O49" s="52"/>
      <c r="P49" s="52"/>
      <c r="Q49" s="52"/>
      <c r="R49" s="52"/>
      <c r="T49" s="104"/>
      <c r="U49" s="125"/>
      <c r="V49" s="125"/>
      <c r="W49" s="108"/>
      <c r="X49" s="127"/>
      <c r="Y49" s="127"/>
      <c r="Z49" s="127"/>
      <c r="AA49" s="127"/>
      <c r="AB49" s="127"/>
      <c r="AC49" s="127"/>
      <c r="AD49" s="127"/>
      <c r="AE49" s="127"/>
      <c r="AF49" s="127"/>
      <c r="AG49" s="127"/>
      <c r="AH49" s="127"/>
      <c r="AI49" s="127"/>
      <c r="AJ49" s="108"/>
      <c r="AK49" s="108"/>
      <c r="AL49" s="11"/>
      <c r="AM49" s="11"/>
      <c r="AN49" s="11"/>
      <c r="AO49" s="52"/>
      <c r="AP49" s="108"/>
      <c r="AQ49" s="108"/>
      <c r="AR49" s="52"/>
      <c r="AS49" s="52"/>
      <c r="AT49" s="52"/>
      <c r="AU49" s="52"/>
      <c r="AV49" s="52"/>
      <c r="AW49" s="52"/>
      <c r="AX49" s="52"/>
      <c r="AY49" s="52"/>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row>
    <row r="50" spans="9:76" ht="33" customHeight="1" x14ac:dyDescent="0.2">
      <c r="I50" s="119"/>
      <c r="J50" s="52"/>
      <c r="K50" s="52"/>
      <c r="L50" s="52"/>
      <c r="M50" s="52"/>
      <c r="N50" s="52"/>
      <c r="O50" s="52"/>
      <c r="P50" s="52"/>
      <c r="Q50" s="52"/>
      <c r="R50" s="52"/>
      <c r="T50" s="104"/>
      <c r="U50" s="125"/>
      <c r="V50" s="125"/>
      <c r="W50" s="108"/>
      <c r="X50" s="127"/>
      <c r="Y50" s="127"/>
      <c r="Z50" s="127"/>
      <c r="AA50" s="127"/>
      <c r="AB50" s="127"/>
      <c r="AC50" s="127"/>
      <c r="AD50" s="127"/>
      <c r="AE50" s="127"/>
      <c r="AF50" s="127"/>
      <c r="AG50" s="127"/>
      <c r="AH50" s="127"/>
      <c r="AI50" s="127"/>
      <c r="AJ50" s="108"/>
      <c r="AK50" s="108"/>
      <c r="AL50" s="11"/>
      <c r="AM50" s="11"/>
      <c r="AN50" s="11"/>
      <c r="AO50" s="52"/>
      <c r="AP50" s="108"/>
      <c r="AQ50" s="108"/>
      <c r="AR50" s="52"/>
      <c r="AS50" s="52"/>
      <c r="AT50" s="52"/>
      <c r="AU50" s="52"/>
      <c r="AV50" s="52"/>
      <c r="AW50" s="52"/>
      <c r="AX50" s="52"/>
      <c r="AY50" s="52"/>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row>
    <row r="51" spans="9:76" ht="33" customHeight="1" x14ac:dyDescent="0.2">
      <c r="I51" s="119"/>
      <c r="J51" s="52"/>
      <c r="K51" s="52"/>
      <c r="L51" s="52"/>
      <c r="M51" s="52"/>
      <c r="N51" s="52"/>
      <c r="O51" s="52"/>
      <c r="P51" s="52"/>
      <c r="Q51" s="52"/>
      <c r="R51" s="52"/>
      <c r="T51" s="104"/>
      <c r="U51" s="125"/>
      <c r="V51" s="125"/>
      <c r="W51" s="108"/>
      <c r="X51" s="127"/>
      <c r="Y51" s="127"/>
      <c r="Z51" s="127"/>
      <c r="AA51" s="127"/>
      <c r="AB51" s="127"/>
      <c r="AC51" s="127"/>
      <c r="AD51" s="127"/>
      <c r="AE51" s="127"/>
      <c r="AF51" s="127"/>
      <c r="AG51" s="127"/>
      <c r="AH51" s="127"/>
      <c r="AI51" s="127"/>
      <c r="AJ51" s="108"/>
      <c r="AK51" s="108"/>
      <c r="AL51" s="11"/>
      <c r="AM51" s="11"/>
      <c r="AN51" s="11"/>
      <c r="AO51" s="52"/>
      <c r="AP51" s="108"/>
      <c r="AQ51" s="108"/>
      <c r="AR51" s="52"/>
      <c r="AS51" s="52"/>
      <c r="AT51" s="52"/>
      <c r="AU51" s="52"/>
      <c r="AV51" s="52"/>
      <c r="AW51" s="52"/>
      <c r="AX51" s="52"/>
      <c r="AY51" s="52"/>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row>
    <row r="52" spans="9:76" ht="33" customHeight="1" x14ac:dyDescent="0.2">
      <c r="I52" s="119"/>
      <c r="J52" s="52"/>
      <c r="K52" s="52"/>
      <c r="L52" s="52"/>
      <c r="M52" s="52"/>
      <c r="N52" s="52"/>
      <c r="O52" s="52"/>
      <c r="P52" s="52"/>
      <c r="Q52" s="52"/>
      <c r="R52" s="52"/>
      <c r="T52" s="104"/>
      <c r="U52" s="125"/>
      <c r="V52" s="125"/>
      <c r="W52" s="108"/>
      <c r="X52" s="127"/>
      <c r="Y52" s="127"/>
      <c r="Z52" s="127"/>
      <c r="AA52" s="127"/>
      <c r="AB52" s="127"/>
      <c r="AC52" s="127"/>
      <c r="AD52" s="127"/>
      <c r="AE52" s="127"/>
      <c r="AF52" s="127"/>
      <c r="AG52" s="127"/>
      <c r="AH52" s="127"/>
      <c r="AI52" s="127"/>
      <c r="AJ52" s="108"/>
      <c r="AK52" s="108"/>
      <c r="AL52" s="11"/>
      <c r="AM52" s="11"/>
      <c r="AN52" s="11"/>
      <c r="AO52" s="52"/>
      <c r="AP52" s="108"/>
      <c r="AQ52" s="108"/>
      <c r="AR52" s="52"/>
      <c r="AS52" s="52"/>
      <c r="AT52" s="52"/>
      <c r="AU52" s="52"/>
      <c r="AV52" s="52"/>
      <c r="AW52" s="52"/>
      <c r="AX52" s="52"/>
      <c r="AY52" s="52"/>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row>
    <row r="53" spans="9:76" ht="33" customHeight="1" x14ac:dyDescent="0.2">
      <c r="I53" s="119"/>
      <c r="J53" s="52"/>
      <c r="K53" s="52"/>
      <c r="L53" s="52"/>
      <c r="M53" s="52"/>
      <c r="N53" s="52"/>
      <c r="O53" s="52"/>
      <c r="P53" s="52"/>
      <c r="Q53" s="52"/>
      <c r="R53" s="52"/>
      <c r="T53" s="104"/>
      <c r="U53" s="125"/>
      <c r="V53" s="125"/>
      <c r="W53" s="108"/>
      <c r="X53" s="127"/>
      <c r="Y53" s="127"/>
      <c r="Z53" s="127"/>
      <c r="AA53" s="127"/>
      <c r="AB53" s="127"/>
      <c r="AC53" s="127"/>
      <c r="AD53" s="127"/>
      <c r="AE53" s="127"/>
      <c r="AF53" s="127"/>
      <c r="AG53" s="127"/>
      <c r="AH53" s="127"/>
      <c r="AI53" s="127"/>
      <c r="AJ53" s="108"/>
      <c r="AK53" s="108"/>
      <c r="AL53" s="11"/>
      <c r="AM53" s="11"/>
      <c r="AN53" s="11"/>
      <c r="AO53" s="52"/>
      <c r="AP53" s="108"/>
      <c r="AQ53" s="108"/>
      <c r="AR53" s="52"/>
      <c r="AS53" s="52"/>
      <c r="AT53" s="52"/>
      <c r="AU53" s="52"/>
      <c r="AV53" s="52"/>
      <c r="AW53" s="52"/>
      <c r="AX53" s="52"/>
      <c r="AY53" s="52"/>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row>
    <row r="54" spans="9:76" ht="33" customHeight="1" x14ac:dyDescent="0.2">
      <c r="I54" s="119"/>
      <c r="J54" s="52"/>
      <c r="K54" s="52"/>
      <c r="L54" s="52"/>
      <c r="M54" s="52"/>
      <c r="N54" s="52"/>
      <c r="O54" s="52"/>
      <c r="P54" s="52"/>
      <c r="Q54" s="52"/>
      <c r="R54" s="52"/>
      <c r="T54" s="104"/>
      <c r="U54" s="125"/>
      <c r="V54" s="125"/>
      <c r="W54" s="108"/>
      <c r="X54" s="127"/>
      <c r="Y54" s="127"/>
      <c r="Z54" s="127"/>
      <c r="AA54" s="127"/>
      <c r="AB54" s="127"/>
      <c r="AC54" s="127"/>
      <c r="AD54" s="127"/>
      <c r="AE54" s="127"/>
      <c r="AF54" s="127"/>
      <c r="AG54" s="127"/>
      <c r="AH54" s="127"/>
      <c r="AI54" s="127"/>
      <c r="AJ54" s="108"/>
      <c r="AK54" s="108"/>
      <c r="AL54" s="11"/>
      <c r="AM54" s="11"/>
      <c r="AN54" s="11"/>
      <c r="AO54" s="52"/>
      <c r="AP54" s="108"/>
      <c r="AQ54" s="108"/>
      <c r="AR54" s="52"/>
      <c r="AS54" s="52"/>
      <c r="AT54" s="52"/>
      <c r="AU54" s="52"/>
      <c r="AV54" s="52"/>
      <c r="AW54" s="52"/>
      <c r="AX54" s="52"/>
      <c r="AY54" s="52"/>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row>
    <row r="55" spans="9:76" ht="33" customHeight="1" x14ac:dyDescent="0.2">
      <c r="I55" s="119"/>
      <c r="J55" s="52"/>
      <c r="K55" s="52"/>
      <c r="L55" s="52"/>
      <c r="M55" s="52"/>
      <c r="N55" s="52"/>
      <c r="O55" s="52"/>
      <c r="P55" s="52"/>
      <c r="Q55" s="52"/>
      <c r="R55" s="52"/>
      <c r="T55" s="104"/>
      <c r="U55" s="125"/>
      <c r="V55" s="125"/>
      <c r="W55" s="108"/>
      <c r="X55" s="127"/>
      <c r="Y55" s="127"/>
      <c r="Z55" s="127"/>
      <c r="AA55" s="127"/>
      <c r="AB55" s="127"/>
      <c r="AC55" s="127"/>
      <c r="AD55" s="127"/>
      <c r="AE55" s="127"/>
      <c r="AF55" s="127"/>
      <c r="AG55" s="127"/>
      <c r="AH55" s="127"/>
      <c r="AI55" s="127"/>
      <c r="AJ55" s="108"/>
      <c r="AK55" s="108"/>
      <c r="AL55" s="11"/>
      <c r="AM55" s="11"/>
      <c r="AN55" s="11"/>
      <c r="AO55" s="52"/>
      <c r="AP55" s="108"/>
      <c r="AQ55" s="108"/>
      <c r="AR55" s="52"/>
      <c r="AS55" s="52"/>
      <c r="AT55" s="52"/>
      <c r="AU55" s="52"/>
      <c r="AV55" s="52"/>
      <c r="AW55" s="52"/>
      <c r="AX55" s="52"/>
      <c r="AY55" s="52"/>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row>
    <row r="56" spans="9:76" ht="33" customHeight="1" x14ac:dyDescent="0.2">
      <c r="I56" s="119"/>
      <c r="J56" s="52"/>
      <c r="K56" s="52"/>
      <c r="L56" s="52"/>
      <c r="M56" s="52"/>
      <c r="N56" s="52"/>
      <c r="O56" s="52"/>
      <c r="P56" s="52"/>
      <c r="Q56" s="52"/>
      <c r="R56" s="52"/>
      <c r="T56" s="104"/>
      <c r="U56" s="125"/>
      <c r="V56" s="125"/>
      <c r="W56" s="108"/>
      <c r="X56" s="127"/>
      <c r="Y56" s="127"/>
      <c r="Z56" s="127"/>
      <c r="AA56" s="127"/>
      <c r="AB56" s="127"/>
      <c r="AC56" s="127"/>
      <c r="AD56" s="127"/>
      <c r="AE56" s="127"/>
      <c r="AF56" s="127"/>
      <c r="AG56" s="127"/>
      <c r="AH56" s="127"/>
      <c r="AI56" s="127"/>
      <c r="AJ56" s="108"/>
      <c r="AK56" s="108"/>
      <c r="AL56" s="11"/>
      <c r="AM56" s="11"/>
      <c r="AN56" s="11"/>
      <c r="AO56" s="52"/>
      <c r="AP56" s="108"/>
      <c r="AQ56" s="108"/>
      <c r="AR56" s="52"/>
      <c r="AS56" s="52"/>
      <c r="AT56" s="52"/>
      <c r="AU56" s="52"/>
      <c r="AV56" s="52"/>
      <c r="AW56" s="52"/>
      <c r="AX56" s="52"/>
      <c r="AY56" s="52"/>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row>
    <row r="57" spans="9:76" ht="33" customHeight="1" x14ac:dyDescent="0.2">
      <c r="I57" s="119"/>
      <c r="J57" s="52"/>
      <c r="K57" s="52"/>
      <c r="L57" s="52"/>
      <c r="M57" s="52"/>
      <c r="N57" s="52"/>
      <c r="O57" s="52"/>
      <c r="P57" s="52"/>
      <c r="Q57" s="52"/>
      <c r="R57" s="52"/>
      <c r="T57" s="104"/>
      <c r="U57" s="125"/>
      <c r="V57" s="125"/>
      <c r="W57" s="108"/>
      <c r="X57" s="127"/>
      <c r="Y57" s="127"/>
      <c r="Z57" s="127"/>
      <c r="AA57" s="127"/>
      <c r="AB57" s="127"/>
      <c r="AC57" s="127"/>
      <c r="AD57" s="127"/>
      <c r="AE57" s="127"/>
      <c r="AF57" s="127"/>
      <c r="AG57" s="127"/>
      <c r="AH57" s="127"/>
      <c r="AI57" s="127"/>
      <c r="AJ57" s="108"/>
      <c r="AK57" s="108"/>
      <c r="AL57" s="11"/>
      <c r="AM57" s="11"/>
      <c r="AN57" s="11"/>
      <c r="AO57" s="52"/>
      <c r="AP57" s="108"/>
      <c r="AQ57" s="108"/>
      <c r="AR57" s="52"/>
      <c r="AS57" s="52"/>
      <c r="AT57" s="52"/>
      <c r="AU57" s="52"/>
      <c r="AV57" s="52"/>
      <c r="AW57" s="52"/>
      <c r="AX57" s="52"/>
      <c r="AY57" s="52"/>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row>
    <row r="58" spans="9:76" ht="33" customHeight="1" x14ac:dyDescent="0.2">
      <c r="I58" s="119"/>
      <c r="J58" s="52"/>
      <c r="K58" s="52"/>
      <c r="L58" s="52"/>
      <c r="M58" s="52"/>
      <c r="N58" s="52"/>
      <c r="O58" s="52"/>
      <c r="P58" s="52"/>
      <c r="Q58" s="52"/>
      <c r="R58" s="52"/>
      <c r="T58" s="104"/>
      <c r="U58" s="125"/>
      <c r="V58" s="125"/>
      <c r="W58" s="108"/>
      <c r="X58" s="127"/>
      <c r="Y58" s="127"/>
      <c r="Z58" s="127"/>
      <c r="AA58" s="127"/>
      <c r="AB58" s="127"/>
      <c r="AC58" s="127"/>
      <c r="AD58" s="127"/>
      <c r="AE58" s="127"/>
      <c r="AF58" s="127"/>
      <c r="AG58" s="127"/>
      <c r="AH58" s="127"/>
      <c r="AI58" s="127"/>
      <c r="AJ58" s="108"/>
      <c r="AK58" s="108"/>
      <c r="AL58" s="11"/>
      <c r="AM58" s="11"/>
      <c r="AN58" s="11"/>
      <c r="AO58" s="52"/>
      <c r="AP58" s="108"/>
      <c r="AQ58" s="108"/>
      <c r="AR58" s="52"/>
      <c r="AS58" s="52"/>
      <c r="AT58" s="52"/>
      <c r="AU58" s="52"/>
      <c r="AV58" s="52"/>
      <c r="AW58" s="52"/>
      <c r="AX58" s="52"/>
      <c r="AY58" s="52"/>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row>
    <row r="59" spans="9:76" ht="33" customHeight="1" x14ac:dyDescent="0.2">
      <c r="I59" s="119"/>
      <c r="J59" s="52"/>
      <c r="K59" s="52"/>
      <c r="L59" s="52"/>
      <c r="M59" s="52"/>
      <c r="N59" s="52"/>
      <c r="O59" s="52"/>
      <c r="P59" s="52"/>
      <c r="Q59" s="52"/>
      <c r="R59" s="52"/>
      <c r="T59" s="104"/>
      <c r="U59" s="125"/>
      <c r="V59" s="125"/>
      <c r="W59" s="108"/>
      <c r="X59" s="127"/>
      <c r="Y59" s="127"/>
      <c r="Z59" s="127"/>
      <c r="AA59" s="127"/>
      <c r="AB59" s="127"/>
      <c r="AC59" s="127"/>
      <c r="AD59" s="127"/>
      <c r="AE59" s="127"/>
      <c r="AF59" s="127"/>
      <c r="AG59" s="127"/>
      <c r="AH59" s="127"/>
      <c r="AI59" s="127"/>
      <c r="AJ59" s="108"/>
      <c r="AK59" s="108"/>
      <c r="AL59" s="11"/>
      <c r="AM59" s="11"/>
      <c r="AN59" s="11"/>
      <c r="AO59" s="52"/>
      <c r="AP59" s="108"/>
      <c r="AQ59" s="108"/>
      <c r="AR59" s="52"/>
      <c r="AS59" s="52"/>
      <c r="AT59" s="52"/>
      <c r="AU59" s="52"/>
      <c r="AV59" s="52"/>
      <c r="AW59" s="52"/>
      <c r="AX59" s="52"/>
      <c r="AY59" s="52"/>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row>
    <row r="60" spans="9:76" ht="33" customHeight="1" x14ac:dyDescent="0.2">
      <c r="I60" s="119"/>
      <c r="J60" s="52"/>
      <c r="K60" s="52"/>
      <c r="L60" s="52"/>
      <c r="M60" s="52"/>
      <c r="N60" s="52"/>
      <c r="O60" s="52"/>
      <c r="P60" s="52"/>
      <c r="Q60" s="52"/>
      <c r="R60" s="52"/>
      <c r="T60" s="104"/>
      <c r="U60" s="125"/>
      <c r="V60" s="125"/>
      <c r="W60" s="108"/>
      <c r="X60" s="127"/>
      <c r="Y60" s="127"/>
      <c r="Z60" s="127"/>
      <c r="AA60" s="127"/>
      <c r="AB60" s="127"/>
      <c r="AC60" s="127"/>
      <c r="AD60" s="127"/>
      <c r="AE60" s="127"/>
      <c r="AF60" s="127"/>
      <c r="AG60" s="127"/>
      <c r="AH60" s="127"/>
      <c r="AI60" s="127"/>
      <c r="AJ60" s="108"/>
      <c r="AK60" s="108"/>
      <c r="AL60" s="11"/>
      <c r="AM60" s="11"/>
      <c r="AN60" s="11"/>
      <c r="AO60" s="52"/>
      <c r="AP60" s="108"/>
      <c r="AQ60" s="108"/>
      <c r="AR60" s="52"/>
      <c r="AS60" s="52"/>
      <c r="AT60" s="52"/>
      <c r="AU60" s="52"/>
      <c r="AV60" s="52"/>
      <c r="AW60" s="52"/>
      <c r="AX60" s="52"/>
      <c r="AY60" s="52"/>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row>
    <row r="61" spans="9:76" ht="33" customHeight="1" x14ac:dyDescent="0.2">
      <c r="I61" s="119"/>
      <c r="J61" s="52"/>
      <c r="K61" s="52"/>
      <c r="L61" s="52"/>
      <c r="M61" s="52"/>
      <c r="N61" s="52"/>
      <c r="O61" s="52"/>
      <c r="P61" s="52"/>
      <c r="Q61" s="52"/>
      <c r="R61" s="52"/>
      <c r="T61" s="104"/>
      <c r="U61" s="125"/>
      <c r="V61" s="125"/>
      <c r="W61" s="108"/>
      <c r="X61" s="127"/>
      <c r="Y61" s="127"/>
      <c r="Z61" s="127"/>
      <c r="AA61" s="127"/>
      <c r="AB61" s="127"/>
      <c r="AC61" s="127"/>
      <c r="AD61" s="127"/>
      <c r="AE61" s="127"/>
      <c r="AF61" s="127"/>
      <c r="AG61" s="127"/>
      <c r="AH61" s="127"/>
      <c r="AI61" s="127"/>
      <c r="AJ61" s="108"/>
      <c r="AK61" s="108"/>
      <c r="AL61" s="11"/>
      <c r="AM61" s="11"/>
      <c r="AN61" s="11"/>
      <c r="AO61" s="52"/>
      <c r="AP61" s="108"/>
      <c r="AQ61" s="108"/>
      <c r="AR61" s="52"/>
      <c r="AS61" s="52"/>
      <c r="AT61" s="52"/>
      <c r="AU61" s="52"/>
      <c r="AV61" s="52"/>
      <c r="AW61" s="52"/>
      <c r="AX61" s="52"/>
      <c r="AY61" s="52"/>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row>
    <row r="62" spans="9:76" ht="33" customHeight="1" x14ac:dyDescent="0.2">
      <c r="I62" s="119"/>
      <c r="J62" s="52"/>
      <c r="K62" s="52"/>
      <c r="L62" s="52"/>
      <c r="M62" s="52"/>
      <c r="N62" s="52"/>
      <c r="O62" s="52"/>
      <c r="P62" s="52"/>
      <c r="Q62" s="52"/>
      <c r="R62" s="52"/>
      <c r="T62" s="104"/>
      <c r="U62" s="125"/>
      <c r="V62" s="125"/>
      <c r="W62" s="108"/>
      <c r="X62" s="127"/>
      <c r="Y62" s="127"/>
      <c r="Z62" s="127"/>
      <c r="AA62" s="127"/>
      <c r="AB62" s="127"/>
      <c r="AC62" s="127"/>
      <c r="AD62" s="127"/>
      <c r="AE62" s="127"/>
      <c r="AF62" s="127"/>
      <c r="AG62" s="127"/>
      <c r="AH62" s="127"/>
      <c r="AI62" s="127"/>
      <c r="AJ62" s="108"/>
      <c r="AK62" s="108"/>
      <c r="AL62" s="11"/>
      <c r="AM62" s="11"/>
      <c r="AN62" s="11"/>
      <c r="AO62" s="52"/>
      <c r="AP62" s="108"/>
      <c r="AQ62" s="108"/>
      <c r="AR62" s="52"/>
      <c r="AS62" s="52"/>
      <c r="AT62" s="52"/>
      <c r="AU62" s="52"/>
      <c r="AV62" s="52"/>
      <c r="AW62" s="52"/>
      <c r="AX62" s="52"/>
      <c r="AY62" s="52"/>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row>
    <row r="63" spans="9:76" ht="33" customHeight="1" x14ac:dyDescent="0.2">
      <c r="I63" s="119"/>
      <c r="J63" s="52"/>
      <c r="K63" s="52"/>
      <c r="L63" s="52"/>
      <c r="M63" s="52"/>
      <c r="N63" s="52"/>
      <c r="O63" s="52"/>
      <c r="P63" s="52"/>
      <c r="Q63" s="52"/>
      <c r="R63" s="52"/>
      <c r="T63" s="104"/>
      <c r="U63" s="125"/>
      <c r="V63" s="125"/>
      <c r="W63" s="108"/>
      <c r="X63" s="127"/>
      <c r="Y63" s="127"/>
      <c r="Z63" s="127"/>
      <c r="AA63" s="127"/>
      <c r="AB63" s="127"/>
      <c r="AC63" s="127"/>
      <c r="AD63" s="127"/>
      <c r="AE63" s="127"/>
      <c r="AF63" s="127"/>
      <c r="AG63" s="127"/>
      <c r="AH63" s="127"/>
      <c r="AI63" s="127"/>
      <c r="AJ63" s="108"/>
      <c r="AK63" s="108"/>
      <c r="AL63" s="11"/>
      <c r="AM63" s="11"/>
      <c r="AN63" s="11"/>
      <c r="AO63" s="52"/>
      <c r="AP63" s="108"/>
      <c r="AQ63" s="108"/>
      <c r="AR63" s="52"/>
      <c r="AS63" s="52"/>
      <c r="AT63" s="52"/>
      <c r="AU63" s="52"/>
      <c r="AV63" s="52"/>
      <c r="AW63" s="52"/>
      <c r="AX63" s="52"/>
      <c r="AY63" s="52"/>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row>
    <row r="64" spans="9:76" ht="33" customHeight="1" x14ac:dyDescent="0.2">
      <c r="I64" s="119"/>
      <c r="J64" s="52"/>
      <c r="K64" s="52"/>
      <c r="L64" s="52"/>
      <c r="M64" s="52"/>
      <c r="N64" s="52"/>
      <c r="O64" s="52"/>
      <c r="P64" s="52"/>
      <c r="Q64" s="52"/>
      <c r="R64" s="52"/>
      <c r="T64" s="104"/>
      <c r="U64" s="125"/>
      <c r="V64" s="125"/>
      <c r="W64" s="108"/>
      <c r="X64" s="127"/>
      <c r="Y64" s="127"/>
      <c r="Z64" s="127"/>
      <c r="AA64" s="127"/>
      <c r="AB64" s="127"/>
      <c r="AC64" s="127"/>
      <c r="AD64" s="127"/>
      <c r="AE64" s="127"/>
      <c r="AF64" s="127"/>
      <c r="AG64" s="127"/>
      <c r="AH64" s="127"/>
      <c r="AI64" s="127"/>
      <c r="AJ64" s="108"/>
      <c r="AK64" s="108"/>
      <c r="AL64" s="11"/>
      <c r="AM64" s="11"/>
      <c r="AN64" s="11"/>
      <c r="AO64" s="52"/>
      <c r="AP64" s="108"/>
      <c r="AQ64" s="108"/>
      <c r="AR64" s="52"/>
      <c r="AS64" s="52"/>
      <c r="AT64" s="52"/>
      <c r="AU64" s="52"/>
      <c r="AV64" s="52"/>
      <c r="AW64" s="52"/>
      <c r="AX64" s="52"/>
      <c r="AY64" s="52"/>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row>
    <row r="65" spans="9:76" ht="33" customHeight="1" x14ac:dyDescent="0.2">
      <c r="I65" s="119"/>
      <c r="J65" s="52"/>
      <c r="K65" s="52"/>
      <c r="L65" s="52"/>
      <c r="M65" s="52"/>
      <c r="N65" s="52"/>
      <c r="O65" s="52"/>
      <c r="P65" s="52"/>
      <c r="Q65" s="52"/>
      <c r="R65" s="52"/>
      <c r="T65" s="104"/>
      <c r="U65" s="125"/>
      <c r="V65" s="125"/>
      <c r="W65" s="108"/>
      <c r="X65" s="127"/>
      <c r="Y65" s="127"/>
      <c r="Z65" s="127"/>
      <c r="AA65" s="127"/>
      <c r="AB65" s="127"/>
      <c r="AC65" s="127"/>
      <c r="AD65" s="127"/>
      <c r="AE65" s="127"/>
      <c r="AF65" s="127"/>
      <c r="AG65" s="127"/>
      <c r="AH65" s="127"/>
      <c r="AI65" s="127"/>
      <c r="AJ65" s="108"/>
      <c r="AK65" s="108"/>
      <c r="AL65" s="11"/>
      <c r="AM65" s="11"/>
      <c r="AN65" s="11"/>
      <c r="AO65" s="52"/>
      <c r="AP65" s="108"/>
      <c r="AQ65" s="108"/>
      <c r="AR65" s="52"/>
      <c r="AS65" s="52"/>
      <c r="AT65" s="52"/>
      <c r="AU65" s="52"/>
      <c r="AV65" s="52"/>
      <c r="AW65" s="52"/>
      <c r="AX65" s="52"/>
      <c r="AY65" s="52"/>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row>
    <row r="66" spans="9:76" ht="33" customHeight="1" x14ac:dyDescent="0.2">
      <c r="I66" s="119"/>
      <c r="J66" s="52"/>
      <c r="K66" s="52"/>
      <c r="L66" s="52"/>
      <c r="M66" s="52"/>
      <c r="N66" s="52"/>
      <c r="O66" s="52"/>
      <c r="P66" s="52"/>
      <c r="Q66" s="52"/>
      <c r="R66" s="52"/>
      <c r="T66" s="104"/>
      <c r="U66" s="125"/>
      <c r="V66" s="125"/>
      <c r="W66" s="108"/>
      <c r="X66" s="127"/>
      <c r="Y66" s="127"/>
      <c r="Z66" s="127"/>
      <c r="AA66" s="127"/>
      <c r="AB66" s="127"/>
      <c r="AC66" s="127"/>
      <c r="AD66" s="127"/>
      <c r="AE66" s="127"/>
      <c r="AF66" s="127"/>
      <c r="AG66" s="127"/>
      <c r="AH66" s="127"/>
      <c r="AI66" s="127"/>
      <c r="AJ66" s="108"/>
      <c r="AK66" s="108"/>
      <c r="AL66" s="11"/>
      <c r="AM66" s="11"/>
      <c r="AN66" s="11"/>
      <c r="AO66" s="52"/>
      <c r="AP66" s="108"/>
      <c r="AQ66" s="108"/>
      <c r="AR66" s="52"/>
      <c r="AS66" s="52"/>
      <c r="AT66" s="52"/>
      <c r="AU66" s="52"/>
      <c r="AV66" s="52"/>
      <c r="AW66" s="52"/>
      <c r="AX66" s="52"/>
      <c r="AY66" s="52"/>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row>
    <row r="67" spans="9:76" ht="33" customHeight="1" x14ac:dyDescent="0.2">
      <c r="I67" s="119"/>
      <c r="J67" s="52"/>
      <c r="K67" s="52"/>
      <c r="L67" s="52"/>
      <c r="M67" s="52"/>
      <c r="N67" s="52"/>
      <c r="O67" s="52"/>
      <c r="P67" s="52"/>
      <c r="Q67" s="52"/>
      <c r="R67" s="52"/>
      <c r="T67" s="104"/>
      <c r="U67" s="125"/>
      <c r="V67" s="125"/>
      <c r="W67" s="108"/>
      <c r="X67" s="127"/>
      <c r="Y67" s="127"/>
      <c r="Z67" s="127"/>
      <c r="AA67" s="127"/>
      <c r="AB67" s="127"/>
      <c r="AC67" s="127"/>
      <c r="AD67" s="127"/>
      <c r="AE67" s="127"/>
      <c r="AF67" s="127"/>
      <c r="AG67" s="127"/>
      <c r="AH67" s="127"/>
      <c r="AI67" s="127"/>
      <c r="AJ67" s="108"/>
      <c r="AK67" s="108"/>
      <c r="AL67" s="11"/>
      <c r="AM67" s="11"/>
      <c r="AN67" s="11"/>
      <c r="AO67" s="52"/>
      <c r="AP67" s="108"/>
      <c r="AQ67" s="108"/>
      <c r="AR67" s="52"/>
      <c r="AS67" s="52"/>
      <c r="AT67" s="52"/>
      <c r="AU67" s="52"/>
      <c r="AV67" s="52"/>
      <c r="AW67" s="52"/>
      <c r="AX67" s="52"/>
      <c r="AY67" s="52"/>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row>
    <row r="68" spans="9:76" ht="33" customHeight="1" x14ac:dyDescent="0.2">
      <c r="I68" s="119"/>
      <c r="J68" s="52"/>
      <c r="K68" s="52"/>
      <c r="L68" s="52"/>
      <c r="M68" s="52"/>
      <c r="N68" s="52"/>
      <c r="O68" s="52"/>
      <c r="P68" s="52"/>
      <c r="Q68" s="52"/>
      <c r="R68" s="52"/>
      <c r="T68" s="104"/>
      <c r="U68" s="125"/>
      <c r="V68" s="125"/>
      <c r="W68" s="108"/>
      <c r="X68" s="127"/>
      <c r="Y68" s="127"/>
      <c r="Z68" s="127"/>
      <c r="AA68" s="127"/>
      <c r="AB68" s="127"/>
      <c r="AC68" s="127"/>
      <c r="AD68" s="127"/>
      <c r="AE68" s="127"/>
      <c r="AF68" s="127"/>
      <c r="AG68" s="127"/>
      <c r="AH68" s="127"/>
      <c r="AI68" s="127"/>
      <c r="AJ68" s="108"/>
      <c r="AK68" s="108"/>
      <c r="AL68" s="11"/>
      <c r="AM68" s="11"/>
      <c r="AN68" s="11"/>
      <c r="AO68" s="52"/>
      <c r="AP68" s="108"/>
      <c r="AQ68" s="108"/>
      <c r="AR68" s="52"/>
      <c r="AS68" s="52"/>
      <c r="AT68" s="52"/>
      <c r="AU68" s="52"/>
      <c r="AV68" s="52"/>
      <c r="AW68" s="52"/>
      <c r="AX68" s="52"/>
      <c r="AY68" s="52"/>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row>
    <row r="69" spans="9:76" ht="33" customHeight="1" x14ac:dyDescent="0.2">
      <c r="I69" s="119"/>
      <c r="J69" s="52"/>
      <c r="K69" s="52"/>
      <c r="L69" s="52"/>
      <c r="M69" s="52"/>
      <c r="N69" s="52"/>
      <c r="O69" s="52"/>
      <c r="P69" s="52"/>
      <c r="Q69" s="52"/>
      <c r="R69" s="52"/>
      <c r="T69" s="104"/>
      <c r="U69" s="125"/>
      <c r="V69" s="125"/>
      <c r="W69" s="108"/>
      <c r="X69" s="127"/>
      <c r="Y69" s="127"/>
      <c r="Z69" s="127"/>
      <c r="AA69" s="127"/>
      <c r="AB69" s="127"/>
      <c r="AC69" s="127"/>
      <c r="AD69" s="127"/>
      <c r="AE69" s="127"/>
      <c r="AF69" s="127"/>
      <c r="AG69" s="127"/>
      <c r="AH69" s="127"/>
      <c r="AI69" s="127"/>
      <c r="AJ69" s="108"/>
      <c r="AK69" s="108"/>
      <c r="AL69" s="11"/>
      <c r="AM69" s="11"/>
      <c r="AN69" s="11"/>
      <c r="AO69" s="52"/>
      <c r="AP69" s="108"/>
      <c r="AQ69" s="108"/>
      <c r="AR69" s="52"/>
      <c r="AS69" s="52"/>
      <c r="AT69" s="52"/>
      <c r="AU69" s="52"/>
      <c r="AV69" s="52"/>
      <c r="AW69" s="52"/>
      <c r="AX69" s="52"/>
      <c r="AY69" s="52"/>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row>
    <row r="70" spans="9:76" ht="33" customHeight="1" x14ac:dyDescent="0.2">
      <c r="I70" s="119"/>
      <c r="J70" s="52"/>
      <c r="K70" s="52"/>
      <c r="L70" s="52"/>
      <c r="M70" s="52"/>
      <c r="N70" s="52"/>
      <c r="O70" s="52"/>
      <c r="P70" s="52"/>
      <c r="Q70" s="52"/>
      <c r="R70" s="52"/>
      <c r="T70" s="104"/>
      <c r="U70" s="125"/>
      <c r="V70" s="125"/>
      <c r="W70" s="108"/>
      <c r="X70" s="127"/>
      <c r="Y70" s="127"/>
      <c r="Z70" s="127"/>
      <c r="AA70" s="127"/>
      <c r="AB70" s="127"/>
      <c r="AC70" s="127"/>
      <c r="AD70" s="127"/>
      <c r="AE70" s="127"/>
      <c r="AF70" s="127"/>
      <c r="AG70" s="127"/>
      <c r="AH70" s="127"/>
      <c r="AI70" s="127"/>
      <c r="AJ70" s="108"/>
      <c r="AK70" s="108"/>
      <c r="AL70" s="11"/>
      <c r="AM70" s="11"/>
      <c r="AN70" s="11"/>
      <c r="AO70" s="52"/>
      <c r="AP70" s="108"/>
      <c r="AQ70" s="108"/>
      <c r="AR70" s="52"/>
      <c r="AS70" s="52"/>
      <c r="AT70" s="52"/>
      <c r="AU70" s="52"/>
      <c r="AV70" s="52"/>
      <c r="AW70" s="52"/>
      <c r="AX70" s="52"/>
      <c r="AY70" s="52"/>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row>
    <row r="71" spans="9:76" ht="33" customHeight="1" x14ac:dyDescent="0.2">
      <c r="I71" s="119"/>
      <c r="J71" s="52"/>
      <c r="K71" s="52"/>
      <c r="L71" s="52"/>
      <c r="M71" s="52"/>
      <c r="N71" s="52"/>
      <c r="O71" s="52"/>
      <c r="P71" s="52"/>
      <c r="Q71" s="52"/>
      <c r="R71" s="52"/>
      <c r="T71" s="104"/>
      <c r="U71" s="125"/>
      <c r="V71" s="125"/>
      <c r="W71" s="108"/>
      <c r="X71" s="127"/>
      <c r="Y71" s="127"/>
      <c r="Z71" s="127"/>
      <c r="AA71" s="127"/>
      <c r="AB71" s="127"/>
      <c r="AC71" s="127"/>
      <c r="AD71" s="127"/>
      <c r="AE71" s="127"/>
      <c r="AF71" s="127"/>
      <c r="AG71" s="127"/>
      <c r="AH71" s="127"/>
      <c r="AI71" s="127"/>
      <c r="AJ71" s="108"/>
      <c r="AK71" s="108"/>
      <c r="AL71" s="11"/>
      <c r="AM71" s="11"/>
      <c r="AN71" s="11"/>
      <c r="AO71" s="52"/>
      <c r="AP71" s="108"/>
      <c r="AQ71" s="108"/>
      <c r="AR71" s="52"/>
      <c r="AS71" s="52"/>
      <c r="AT71" s="52"/>
      <c r="AU71" s="52"/>
      <c r="AV71" s="52"/>
      <c r="AW71" s="52"/>
      <c r="AX71" s="52"/>
      <c r="AY71" s="52"/>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row>
    <row r="72" spans="9:76" ht="33" customHeight="1" x14ac:dyDescent="0.2">
      <c r="I72" s="119"/>
      <c r="J72" s="52"/>
      <c r="K72" s="52"/>
      <c r="L72" s="52"/>
      <c r="M72" s="52"/>
      <c r="N72" s="52"/>
      <c r="O72" s="52"/>
      <c r="P72" s="52"/>
      <c r="Q72" s="52"/>
      <c r="R72" s="52"/>
      <c r="T72" s="104"/>
      <c r="U72" s="125"/>
      <c r="V72" s="125"/>
      <c r="W72" s="108"/>
      <c r="X72" s="127"/>
      <c r="Y72" s="127"/>
      <c r="Z72" s="127"/>
      <c r="AA72" s="127"/>
      <c r="AB72" s="127"/>
      <c r="AC72" s="127"/>
      <c r="AD72" s="127"/>
      <c r="AE72" s="127"/>
      <c r="AF72" s="127"/>
      <c r="AG72" s="127"/>
      <c r="AH72" s="127"/>
      <c r="AI72" s="127"/>
      <c r="AJ72" s="108"/>
      <c r="AK72" s="108"/>
      <c r="AL72" s="11"/>
      <c r="AM72" s="11"/>
      <c r="AN72" s="11"/>
      <c r="AO72" s="52"/>
      <c r="AP72" s="108"/>
      <c r="AQ72" s="108"/>
      <c r="AR72" s="52"/>
      <c r="AS72" s="52"/>
      <c r="AT72" s="52"/>
      <c r="AU72" s="52"/>
      <c r="AV72" s="52"/>
      <c r="AW72" s="52"/>
      <c r="AX72" s="52"/>
      <c r="AY72" s="52"/>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row>
    <row r="73" spans="9:76" ht="33" customHeight="1" x14ac:dyDescent="0.2">
      <c r="I73" s="119"/>
      <c r="J73" s="52"/>
      <c r="K73" s="52"/>
      <c r="L73" s="52"/>
      <c r="M73" s="52"/>
      <c r="N73" s="52"/>
      <c r="O73" s="52"/>
      <c r="P73" s="52"/>
      <c r="Q73" s="52"/>
      <c r="R73" s="52"/>
      <c r="T73" s="104"/>
      <c r="U73" s="125"/>
      <c r="V73" s="125"/>
      <c r="W73" s="108"/>
      <c r="X73" s="127"/>
      <c r="Y73" s="127"/>
      <c r="Z73" s="127"/>
      <c r="AA73" s="127"/>
      <c r="AB73" s="127"/>
      <c r="AC73" s="127"/>
      <c r="AD73" s="127"/>
      <c r="AE73" s="127"/>
      <c r="AF73" s="127"/>
      <c r="AG73" s="127"/>
      <c r="AH73" s="127"/>
      <c r="AI73" s="127"/>
      <c r="AJ73" s="108"/>
      <c r="AK73" s="108"/>
      <c r="AL73" s="11"/>
      <c r="AM73" s="11"/>
      <c r="AN73" s="11"/>
      <c r="AO73" s="52"/>
      <c r="AP73" s="108"/>
      <c r="AQ73" s="108"/>
      <c r="AR73" s="52"/>
      <c r="AS73" s="52"/>
      <c r="AT73" s="52"/>
      <c r="AU73" s="52"/>
      <c r="AV73" s="52"/>
      <c r="AW73" s="52"/>
      <c r="AX73" s="52"/>
      <c r="AY73" s="52"/>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row>
    <row r="74" spans="9:76" ht="33" customHeight="1" x14ac:dyDescent="0.2">
      <c r="I74" s="119"/>
      <c r="J74" s="52"/>
      <c r="K74" s="52"/>
      <c r="L74" s="52"/>
      <c r="M74" s="52"/>
      <c r="N74" s="52"/>
      <c r="O74" s="52"/>
      <c r="P74" s="52"/>
      <c r="Q74" s="52"/>
      <c r="R74" s="52"/>
      <c r="T74" s="104"/>
      <c r="U74" s="125"/>
      <c r="V74" s="125"/>
      <c r="W74" s="108"/>
      <c r="X74" s="127"/>
      <c r="Y74" s="127"/>
      <c r="Z74" s="127"/>
      <c r="AA74" s="127"/>
      <c r="AB74" s="127"/>
      <c r="AC74" s="127"/>
      <c r="AD74" s="127"/>
      <c r="AE74" s="127"/>
      <c r="AF74" s="127"/>
      <c r="AG74" s="127"/>
      <c r="AH74" s="127"/>
      <c r="AI74" s="127"/>
      <c r="AJ74" s="108"/>
      <c r="AK74" s="108"/>
      <c r="AL74" s="11"/>
      <c r="AM74" s="11"/>
      <c r="AN74" s="11"/>
      <c r="AO74" s="52"/>
      <c r="AP74" s="108"/>
      <c r="AQ74" s="108"/>
      <c r="AR74" s="52"/>
      <c r="AS74" s="52"/>
      <c r="AT74" s="52"/>
      <c r="AU74" s="52"/>
      <c r="AV74" s="52"/>
      <c r="AW74" s="52"/>
      <c r="AX74" s="52"/>
      <c r="AY74" s="52"/>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row>
    <row r="75" spans="9:76" ht="33" customHeight="1" x14ac:dyDescent="0.2">
      <c r="I75" s="119"/>
      <c r="J75" s="52"/>
      <c r="K75" s="52"/>
      <c r="L75" s="52"/>
      <c r="M75" s="52"/>
      <c r="N75" s="52"/>
      <c r="O75" s="52"/>
      <c r="P75" s="52"/>
      <c r="Q75" s="52"/>
      <c r="R75" s="52"/>
      <c r="T75" s="104"/>
      <c r="U75" s="125"/>
      <c r="V75" s="125"/>
      <c r="W75" s="108"/>
      <c r="X75" s="127"/>
      <c r="Y75" s="127"/>
      <c r="Z75" s="127"/>
      <c r="AA75" s="127"/>
      <c r="AB75" s="127"/>
      <c r="AC75" s="127"/>
      <c r="AD75" s="127"/>
      <c r="AE75" s="127"/>
      <c r="AF75" s="127"/>
      <c r="AG75" s="127"/>
      <c r="AH75" s="127"/>
      <c r="AI75" s="127"/>
      <c r="AJ75" s="108"/>
      <c r="AK75" s="108"/>
      <c r="AL75" s="11"/>
      <c r="AM75" s="11"/>
      <c r="AN75" s="11"/>
      <c r="AO75" s="52"/>
      <c r="AP75" s="108"/>
      <c r="AQ75" s="108"/>
      <c r="AR75" s="52"/>
      <c r="AS75" s="52"/>
      <c r="AT75" s="52"/>
      <c r="AU75" s="52"/>
      <c r="AV75" s="52"/>
      <c r="AW75" s="52"/>
      <c r="AX75" s="52"/>
      <c r="AY75" s="52"/>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row>
    <row r="76" spans="9:76" ht="33" customHeight="1" x14ac:dyDescent="0.2">
      <c r="I76" s="119"/>
      <c r="J76" s="52"/>
      <c r="K76" s="52"/>
      <c r="L76" s="52"/>
      <c r="M76" s="52"/>
      <c r="N76" s="52"/>
      <c r="O76" s="52"/>
      <c r="P76" s="52"/>
      <c r="Q76" s="52"/>
      <c r="R76" s="52"/>
      <c r="T76" s="104"/>
      <c r="U76" s="125"/>
      <c r="V76" s="125"/>
      <c r="W76" s="108"/>
      <c r="X76" s="127"/>
      <c r="Y76" s="127"/>
      <c r="Z76" s="127"/>
      <c r="AA76" s="127"/>
      <c r="AB76" s="127"/>
      <c r="AC76" s="127"/>
      <c r="AD76" s="127"/>
      <c r="AE76" s="127"/>
      <c r="AF76" s="127"/>
      <c r="AG76" s="127"/>
      <c r="AH76" s="127"/>
      <c r="AI76" s="127"/>
      <c r="AJ76" s="108"/>
      <c r="AK76" s="108"/>
      <c r="AL76" s="11"/>
      <c r="AM76" s="11"/>
      <c r="AN76" s="11"/>
      <c r="AO76" s="52"/>
      <c r="AP76" s="108"/>
      <c r="AQ76" s="108"/>
      <c r="AR76" s="52"/>
      <c r="AS76" s="52"/>
      <c r="AT76" s="52"/>
      <c r="AU76" s="52"/>
      <c r="AV76" s="52"/>
      <c r="AW76" s="52"/>
      <c r="AX76" s="52"/>
      <c r="AY76" s="52"/>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row>
    <row r="77" spans="9:76" x14ac:dyDescent="0.2">
      <c r="I77" s="119"/>
      <c r="J77" s="52"/>
      <c r="K77" s="52"/>
      <c r="L77" s="52"/>
      <c r="M77" s="52"/>
      <c r="N77" s="52"/>
      <c r="O77" s="52"/>
      <c r="P77" s="52"/>
      <c r="Q77" s="52"/>
      <c r="R77" s="52"/>
      <c r="T77" s="104"/>
      <c r="U77" s="125"/>
      <c r="V77" s="125"/>
      <c r="W77" s="108"/>
      <c r="X77" s="127"/>
      <c r="Y77" s="127"/>
      <c r="Z77" s="127"/>
      <c r="AA77" s="127"/>
      <c r="AB77" s="127"/>
      <c r="AC77" s="127"/>
      <c r="AD77" s="127"/>
      <c r="AE77" s="127"/>
      <c r="AF77" s="127"/>
      <c r="AG77" s="127"/>
      <c r="AH77" s="127"/>
      <c r="AI77" s="127"/>
      <c r="AJ77" s="108"/>
      <c r="AK77" s="108"/>
      <c r="AL77" s="11"/>
      <c r="AM77" s="11"/>
      <c r="AN77" s="11"/>
      <c r="AO77" s="52"/>
      <c r="AP77" s="108"/>
      <c r="AQ77" s="108"/>
      <c r="AR77" s="52"/>
      <c r="AS77" s="52"/>
      <c r="AT77" s="52"/>
      <c r="AU77" s="52"/>
      <c r="AV77" s="52"/>
      <c r="AW77" s="52"/>
      <c r="AX77" s="52"/>
      <c r="AY77" s="52"/>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row>
    <row r="78" spans="9:76" x14ac:dyDescent="0.2">
      <c r="I78" s="119"/>
      <c r="J78" s="52"/>
      <c r="K78" s="52"/>
      <c r="L78" s="52"/>
      <c r="M78" s="52"/>
      <c r="N78" s="52"/>
      <c r="O78" s="52"/>
      <c r="P78" s="52"/>
      <c r="Q78" s="52"/>
      <c r="R78" s="52"/>
      <c r="T78" s="104"/>
      <c r="U78" s="125"/>
      <c r="V78" s="125"/>
      <c r="W78" s="108"/>
      <c r="X78" s="127"/>
      <c r="Y78" s="127"/>
      <c r="Z78" s="127"/>
      <c r="AA78" s="127"/>
      <c r="AB78" s="127"/>
      <c r="AC78" s="127"/>
      <c r="AD78" s="127"/>
      <c r="AE78" s="127"/>
      <c r="AF78" s="127"/>
      <c r="AG78" s="127"/>
      <c r="AH78" s="127"/>
      <c r="AI78" s="127"/>
      <c r="AJ78" s="108"/>
      <c r="AK78" s="108"/>
      <c r="AL78" s="11"/>
      <c r="AM78" s="11"/>
      <c r="AN78" s="11"/>
      <c r="AO78" s="52"/>
      <c r="AP78" s="108"/>
      <c r="AQ78" s="108"/>
      <c r="AR78" s="52"/>
      <c r="AS78" s="52"/>
      <c r="AT78" s="52"/>
      <c r="AU78" s="52"/>
      <c r="AV78" s="52"/>
      <c r="AW78" s="52"/>
      <c r="AX78" s="52"/>
      <c r="AY78" s="52"/>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row>
    <row r="79" spans="9:76" x14ac:dyDescent="0.2">
      <c r="I79" s="119"/>
      <c r="J79" s="52"/>
      <c r="K79" s="52"/>
      <c r="L79" s="52"/>
      <c r="M79" s="52"/>
      <c r="N79" s="52"/>
      <c r="O79" s="52"/>
      <c r="P79" s="52"/>
      <c r="Q79" s="52"/>
      <c r="R79" s="52"/>
      <c r="T79" s="104"/>
      <c r="U79" s="125"/>
      <c r="V79" s="125"/>
      <c r="W79" s="108"/>
      <c r="X79" s="127"/>
      <c r="Y79" s="127"/>
      <c r="Z79" s="127"/>
      <c r="AA79" s="127"/>
      <c r="AB79" s="127"/>
      <c r="AC79" s="127"/>
      <c r="AD79" s="127"/>
      <c r="AE79" s="127"/>
      <c r="AF79" s="127"/>
      <c r="AG79" s="127"/>
      <c r="AH79" s="127"/>
      <c r="AI79" s="127"/>
      <c r="AJ79" s="108"/>
      <c r="AK79" s="108"/>
      <c r="AL79" s="11"/>
      <c r="AM79" s="11"/>
      <c r="AN79" s="11"/>
      <c r="AO79" s="52"/>
      <c r="AP79" s="108"/>
      <c r="AQ79" s="108"/>
      <c r="AR79" s="52"/>
      <c r="AS79" s="52"/>
      <c r="AT79" s="52"/>
      <c r="AU79" s="52"/>
      <c r="AV79" s="52"/>
      <c r="AW79" s="52"/>
      <c r="AX79" s="52"/>
      <c r="AY79" s="52"/>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row>
    <row r="80" spans="9:76" x14ac:dyDescent="0.2">
      <c r="I80" s="119"/>
      <c r="J80" s="52"/>
      <c r="K80" s="52"/>
      <c r="L80" s="52"/>
      <c r="M80" s="52"/>
      <c r="N80" s="52"/>
      <c r="O80" s="52"/>
      <c r="P80" s="52"/>
      <c r="Q80" s="52"/>
      <c r="R80" s="52"/>
      <c r="T80" s="104"/>
      <c r="U80" s="125"/>
      <c r="V80" s="125"/>
      <c r="W80" s="108"/>
      <c r="X80" s="127"/>
      <c r="Y80" s="127"/>
      <c r="Z80" s="127"/>
      <c r="AA80" s="127"/>
      <c r="AB80" s="127"/>
      <c r="AC80" s="127"/>
      <c r="AD80" s="127"/>
      <c r="AE80" s="127"/>
      <c r="AF80" s="127"/>
      <c r="AG80" s="127"/>
      <c r="AH80" s="127"/>
      <c r="AI80" s="127"/>
      <c r="AJ80" s="108"/>
      <c r="AK80" s="108"/>
      <c r="AL80" s="11"/>
      <c r="AM80" s="11"/>
      <c r="AN80" s="11"/>
      <c r="AO80" s="52"/>
      <c r="AP80" s="108"/>
      <c r="AQ80" s="108"/>
      <c r="AR80" s="52"/>
      <c r="AS80" s="52"/>
      <c r="AT80" s="52"/>
      <c r="AU80" s="52"/>
      <c r="AV80" s="52"/>
      <c r="AW80" s="52"/>
      <c r="AX80" s="52"/>
      <c r="AY80" s="52"/>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row>
    <row r="81" spans="9:76" x14ac:dyDescent="0.2">
      <c r="I81" s="119"/>
      <c r="J81" s="52"/>
      <c r="K81" s="52"/>
      <c r="L81" s="52"/>
      <c r="M81" s="52"/>
      <c r="N81" s="52"/>
      <c r="O81" s="52"/>
      <c r="P81" s="52"/>
      <c r="Q81" s="52"/>
      <c r="R81" s="52"/>
      <c r="T81" s="104"/>
      <c r="U81" s="125"/>
      <c r="V81" s="125"/>
      <c r="W81" s="108"/>
      <c r="X81" s="127"/>
      <c r="Y81" s="127"/>
      <c r="Z81" s="127"/>
      <c r="AA81" s="127"/>
      <c r="AB81" s="127"/>
      <c r="AC81" s="127"/>
      <c r="AD81" s="127"/>
      <c r="AE81" s="127"/>
      <c r="AF81" s="127"/>
      <c r="AG81" s="127"/>
      <c r="AH81" s="127"/>
      <c r="AI81" s="127"/>
      <c r="AJ81" s="108"/>
      <c r="AK81" s="108"/>
      <c r="AL81" s="11"/>
      <c r="AM81" s="11"/>
      <c r="AN81" s="11"/>
      <c r="AO81" s="52"/>
      <c r="AP81" s="108"/>
      <c r="AQ81" s="108"/>
      <c r="AR81" s="52"/>
      <c r="AS81" s="52"/>
      <c r="AT81" s="52"/>
      <c r="AU81" s="52"/>
      <c r="AV81" s="52"/>
      <c r="AW81" s="52"/>
      <c r="AX81" s="52"/>
      <c r="AY81" s="52"/>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row>
    <row r="82" spans="9:76" x14ac:dyDescent="0.2">
      <c r="I82" s="119"/>
      <c r="J82" s="52"/>
      <c r="K82" s="52"/>
      <c r="L82" s="52"/>
      <c r="M82" s="52"/>
      <c r="N82" s="52"/>
      <c r="O82" s="52"/>
      <c r="P82" s="52"/>
      <c r="Q82" s="52"/>
      <c r="R82" s="52"/>
      <c r="T82" s="104"/>
      <c r="U82" s="125"/>
      <c r="V82" s="125"/>
      <c r="W82" s="108"/>
      <c r="X82" s="127"/>
      <c r="Y82" s="127"/>
      <c r="Z82" s="127"/>
      <c r="AA82" s="127"/>
      <c r="AB82" s="127"/>
      <c r="AC82" s="127"/>
      <c r="AD82" s="127"/>
      <c r="AE82" s="127"/>
      <c r="AF82" s="127"/>
      <c r="AG82" s="127"/>
      <c r="AH82" s="127"/>
      <c r="AI82" s="127"/>
      <c r="AJ82" s="108"/>
      <c r="AK82" s="108"/>
      <c r="AL82" s="11"/>
      <c r="AM82" s="11"/>
      <c r="AN82" s="11"/>
      <c r="AO82" s="52"/>
      <c r="AP82" s="108"/>
      <c r="AQ82" s="108"/>
      <c r="AR82" s="52"/>
      <c r="AS82" s="52"/>
      <c r="AT82" s="52"/>
      <c r="AU82" s="52"/>
      <c r="AV82" s="52"/>
      <c r="AW82" s="52"/>
      <c r="AX82" s="52"/>
      <c r="AY82" s="52"/>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row>
    <row r="83" spans="9:76" x14ac:dyDescent="0.2">
      <c r="I83" s="119"/>
      <c r="J83" s="52"/>
      <c r="K83" s="52"/>
      <c r="L83" s="52"/>
      <c r="M83" s="52"/>
      <c r="N83" s="52"/>
      <c r="O83" s="52"/>
      <c r="P83" s="52"/>
      <c r="Q83" s="52"/>
      <c r="R83" s="52"/>
      <c r="T83" s="104"/>
      <c r="U83" s="125"/>
      <c r="V83" s="125"/>
      <c r="W83" s="108"/>
      <c r="X83" s="127"/>
      <c r="Y83" s="127"/>
      <c r="Z83" s="127"/>
      <c r="AA83" s="127"/>
      <c r="AB83" s="127"/>
      <c r="AC83" s="127"/>
      <c r="AD83" s="127"/>
      <c r="AE83" s="127"/>
      <c r="AF83" s="127"/>
      <c r="AG83" s="127"/>
      <c r="AH83" s="127"/>
      <c r="AI83" s="127"/>
      <c r="AJ83" s="108"/>
      <c r="AK83" s="108"/>
      <c r="AL83" s="11"/>
      <c r="AM83" s="11"/>
      <c r="AN83" s="11"/>
      <c r="AO83" s="52"/>
      <c r="AP83" s="108"/>
      <c r="AQ83" s="108"/>
      <c r="AR83" s="52"/>
      <c r="AS83" s="52"/>
      <c r="AT83" s="52"/>
      <c r="AU83" s="52"/>
      <c r="AV83" s="52"/>
      <c r="AW83" s="52"/>
      <c r="AX83" s="52"/>
      <c r="AY83" s="52"/>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row>
    <row r="84" spans="9:76" x14ac:dyDescent="0.2">
      <c r="I84" s="119"/>
      <c r="J84" s="52"/>
      <c r="K84" s="52"/>
      <c r="L84" s="52"/>
      <c r="M84" s="52"/>
      <c r="N84" s="52"/>
      <c r="O84" s="52"/>
      <c r="P84" s="52"/>
      <c r="Q84" s="52"/>
      <c r="R84" s="52"/>
      <c r="T84" s="104"/>
      <c r="U84" s="125"/>
      <c r="V84" s="125"/>
      <c r="W84" s="108"/>
      <c r="X84" s="127"/>
      <c r="Y84" s="127"/>
      <c r="Z84" s="127"/>
      <c r="AA84" s="127"/>
      <c r="AB84" s="127"/>
      <c r="AC84" s="127"/>
      <c r="AD84" s="127"/>
      <c r="AE84" s="127"/>
      <c r="AF84" s="127"/>
      <c r="AG84" s="127"/>
      <c r="AH84" s="127"/>
      <c r="AI84" s="127"/>
      <c r="AJ84" s="108"/>
      <c r="AK84" s="108"/>
      <c r="AL84" s="11"/>
      <c r="AM84" s="11"/>
      <c r="AN84" s="11"/>
      <c r="AO84" s="52"/>
      <c r="AP84" s="108"/>
      <c r="AQ84" s="108"/>
      <c r="AR84" s="52"/>
      <c r="AS84" s="52"/>
      <c r="AT84" s="52"/>
      <c r="AU84" s="52"/>
      <c r="AV84" s="52"/>
      <c r="AW84" s="52"/>
      <c r="AX84" s="52"/>
      <c r="AY84" s="52"/>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row>
    <row r="85" spans="9:76" x14ac:dyDescent="0.2">
      <c r="I85" s="119"/>
      <c r="J85" s="52"/>
      <c r="K85" s="52"/>
      <c r="L85" s="52"/>
      <c r="M85" s="52"/>
      <c r="N85" s="52"/>
      <c r="O85" s="52"/>
      <c r="P85" s="52"/>
      <c r="Q85" s="52"/>
      <c r="R85" s="52"/>
      <c r="T85" s="104"/>
      <c r="U85" s="125"/>
      <c r="V85" s="125"/>
      <c r="W85" s="108"/>
      <c r="X85" s="127"/>
      <c r="Y85" s="127"/>
      <c r="Z85" s="127"/>
      <c r="AA85" s="127"/>
      <c r="AB85" s="127"/>
      <c r="AC85" s="127"/>
      <c r="AD85" s="127"/>
      <c r="AE85" s="127"/>
      <c r="AF85" s="127"/>
      <c r="AG85" s="127"/>
      <c r="AH85" s="127"/>
      <c r="AI85" s="127"/>
      <c r="AJ85" s="108"/>
      <c r="AK85" s="108"/>
      <c r="AL85" s="11"/>
      <c r="AM85" s="11"/>
      <c r="AN85" s="11"/>
      <c r="AO85" s="52"/>
      <c r="AP85" s="108"/>
      <c r="AQ85" s="108"/>
      <c r="AR85" s="52"/>
      <c r="AS85" s="52"/>
      <c r="AT85" s="52"/>
      <c r="AU85" s="52"/>
      <c r="AV85" s="52"/>
      <c r="AW85" s="52"/>
      <c r="AX85" s="52"/>
      <c r="AY85" s="52"/>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row>
    <row r="86" spans="9:76" x14ac:dyDescent="0.2">
      <c r="I86" s="119"/>
      <c r="J86" s="52"/>
      <c r="K86" s="52"/>
      <c r="L86" s="52"/>
      <c r="M86" s="52"/>
      <c r="N86" s="52"/>
      <c r="O86" s="52"/>
      <c r="P86" s="52"/>
      <c r="Q86" s="52"/>
      <c r="R86" s="52"/>
      <c r="T86" s="104"/>
      <c r="U86" s="125"/>
      <c r="V86" s="125"/>
      <c r="W86" s="108"/>
      <c r="X86" s="127"/>
      <c r="Y86" s="127"/>
      <c r="Z86" s="127"/>
      <c r="AA86" s="127"/>
      <c r="AB86" s="127"/>
      <c r="AC86" s="127"/>
      <c r="AD86" s="127"/>
      <c r="AE86" s="127"/>
      <c r="AF86" s="127"/>
      <c r="AG86" s="127"/>
      <c r="AH86" s="127"/>
      <c r="AI86" s="127"/>
      <c r="AJ86" s="108"/>
      <c r="AK86" s="108"/>
      <c r="AL86" s="11"/>
      <c r="AM86" s="11"/>
      <c r="AN86" s="11"/>
      <c r="AO86" s="52"/>
      <c r="AP86" s="108"/>
      <c r="AQ86" s="108"/>
      <c r="AR86" s="52"/>
      <c r="AS86" s="52"/>
      <c r="AT86" s="52"/>
      <c r="AU86" s="52"/>
      <c r="AV86" s="52"/>
      <c r="AW86" s="52"/>
      <c r="AX86" s="52"/>
      <c r="AY86" s="52"/>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row>
    <row r="87" spans="9:76" x14ac:dyDescent="0.2">
      <c r="I87" s="119"/>
      <c r="J87" s="52"/>
      <c r="K87" s="52"/>
      <c r="L87" s="52"/>
      <c r="M87" s="52"/>
      <c r="N87" s="52"/>
      <c r="O87" s="52"/>
      <c r="P87" s="52"/>
      <c r="Q87" s="52"/>
      <c r="R87" s="52"/>
      <c r="T87" s="104"/>
      <c r="U87" s="125"/>
      <c r="V87" s="125"/>
      <c r="W87" s="108"/>
      <c r="X87" s="127"/>
      <c r="Y87" s="127"/>
      <c r="Z87" s="127"/>
      <c r="AA87" s="127"/>
      <c r="AB87" s="127"/>
      <c r="AC87" s="127"/>
      <c r="AD87" s="127"/>
      <c r="AE87" s="127"/>
      <c r="AF87" s="127"/>
      <c r="AG87" s="127"/>
      <c r="AH87" s="127"/>
      <c r="AI87" s="127"/>
      <c r="AJ87" s="108"/>
      <c r="AK87" s="108"/>
      <c r="AL87" s="11"/>
      <c r="AM87" s="11"/>
      <c r="AN87" s="11"/>
      <c r="AO87" s="52"/>
      <c r="AP87" s="108"/>
      <c r="AQ87" s="108"/>
      <c r="AR87" s="52"/>
      <c r="AS87" s="52"/>
      <c r="AT87" s="52"/>
      <c r="AU87" s="52"/>
      <c r="AV87" s="52"/>
      <c r="AW87" s="52"/>
      <c r="AX87" s="52"/>
      <c r="AY87" s="52"/>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row>
    <row r="88" spans="9:76" x14ac:dyDescent="0.2">
      <c r="I88" s="119"/>
      <c r="J88" s="52"/>
      <c r="K88" s="52"/>
      <c r="L88" s="52"/>
      <c r="M88" s="52"/>
      <c r="N88" s="52"/>
      <c r="O88" s="52"/>
      <c r="P88" s="52"/>
      <c r="Q88" s="52"/>
      <c r="R88" s="52"/>
      <c r="T88" s="104"/>
      <c r="U88" s="125"/>
      <c r="V88" s="125"/>
      <c r="W88" s="108"/>
      <c r="X88" s="127"/>
      <c r="Y88" s="127"/>
      <c r="Z88" s="127"/>
      <c r="AA88" s="127"/>
      <c r="AB88" s="127"/>
      <c r="AC88" s="127"/>
      <c r="AD88" s="127"/>
      <c r="AE88" s="127"/>
      <c r="AF88" s="127"/>
      <c r="AG88" s="127"/>
      <c r="AH88" s="127"/>
      <c r="AI88" s="127"/>
      <c r="AJ88" s="108"/>
      <c r="AK88" s="108"/>
      <c r="AL88" s="11"/>
      <c r="AM88" s="11"/>
      <c r="AN88" s="11"/>
      <c r="AO88" s="52"/>
      <c r="AP88" s="108"/>
      <c r="AQ88" s="108"/>
      <c r="AR88" s="52"/>
      <c r="AS88" s="52"/>
      <c r="AT88" s="52"/>
      <c r="AU88" s="52"/>
      <c r="AV88" s="52"/>
      <c r="AW88" s="52"/>
      <c r="AX88" s="52"/>
      <c r="AY88" s="52"/>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row>
    <row r="89" spans="9:76" x14ac:dyDescent="0.2">
      <c r="I89" s="119"/>
      <c r="J89" s="52"/>
      <c r="K89" s="52"/>
      <c r="L89" s="52"/>
      <c r="M89" s="52"/>
      <c r="N89" s="52"/>
      <c r="O89" s="52"/>
      <c r="P89" s="52"/>
      <c r="Q89" s="52"/>
      <c r="R89" s="52"/>
      <c r="T89" s="104"/>
      <c r="U89" s="125"/>
      <c r="V89" s="125"/>
      <c r="W89" s="108"/>
      <c r="X89" s="127"/>
      <c r="Y89" s="127"/>
      <c r="Z89" s="127"/>
      <c r="AA89" s="127"/>
      <c r="AB89" s="127"/>
      <c r="AC89" s="127"/>
      <c r="AD89" s="127"/>
      <c r="AE89" s="127"/>
      <c r="AF89" s="127"/>
      <c r="AG89" s="127"/>
      <c r="AH89" s="127"/>
      <c r="AI89" s="127"/>
      <c r="AJ89" s="108"/>
      <c r="AK89" s="108"/>
      <c r="AL89" s="11"/>
      <c r="AM89" s="11"/>
      <c r="AN89" s="11"/>
      <c r="AO89" s="52"/>
      <c r="AP89" s="108"/>
      <c r="AQ89" s="108"/>
      <c r="AR89" s="52"/>
      <c r="AS89" s="52"/>
      <c r="AT89" s="52"/>
      <c r="AU89" s="52"/>
      <c r="AV89" s="52"/>
      <c r="AW89" s="52"/>
      <c r="AX89" s="52"/>
      <c r="AY89" s="52"/>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row>
    <row r="90" spans="9:76" x14ac:dyDescent="0.2">
      <c r="I90" s="119"/>
      <c r="J90" s="52"/>
      <c r="K90" s="52"/>
      <c r="L90" s="52"/>
      <c r="M90" s="52"/>
      <c r="N90" s="52"/>
      <c r="O90" s="52"/>
      <c r="P90" s="52"/>
      <c r="Q90" s="52"/>
      <c r="R90" s="52"/>
      <c r="T90" s="104"/>
      <c r="U90" s="125"/>
      <c r="V90" s="125"/>
      <c r="W90" s="108"/>
      <c r="X90" s="127"/>
      <c r="Y90" s="127"/>
      <c r="Z90" s="127"/>
      <c r="AA90" s="127"/>
      <c r="AB90" s="127"/>
      <c r="AC90" s="127"/>
      <c r="AD90" s="127"/>
      <c r="AE90" s="127"/>
      <c r="AF90" s="127"/>
      <c r="AG90" s="127"/>
      <c r="AH90" s="127"/>
      <c r="AI90" s="127"/>
      <c r="AJ90" s="108"/>
      <c r="AK90" s="108"/>
      <c r="AL90" s="11"/>
      <c r="AM90" s="11"/>
      <c r="AN90" s="11"/>
      <c r="AO90" s="52"/>
      <c r="AP90" s="108"/>
      <c r="AQ90" s="108"/>
      <c r="AR90" s="52"/>
      <c r="AS90" s="52"/>
      <c r="AT90" s="52"/>
      <c r="AU90" s="52"/>
      <c r="AV90" s="52"/>
      <c r="AW90" s="52"/>
      <c r="AX90" s="52"/>
      <c r="AY90" s="52"/>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row>
    <row r="91" spans="9:76" x14ac:dyDescent="0.2">
      <c r="I91" s="119"/>
      <c r="J91" s="52"/>
      <c r="K91" s="52"/>
      <c r="L91" s="52"/>
      <c r="M91" s="52"/>
      <c r="N91" s="52"/>
      <c r="O91" s="52"/>
      <c r="P91" s="52"/>
      <c r="Q91" s="52"/>
      <c r="R91" s="52"/>
      <c r="T91" s="104"/>
      <c r="U91" s="125"/>
      <c r="V91" s="125"/>
      <c r="W91" s="108"/>
      <c r="X91" s="127"/>
      <c r="Y91" s="127"/>
      <c r="Z91" s="127"/>
      <c r="AA91" s="127"/>
      <c r="AB91" s="127"/>
      <c r="AC91" s="127"/>
      <c r="AD91" s="127"/>
      <c r="AE91" s="127"/>
      <c r="AF91" s="127"/>
      <c r="AG91" s="127"/>
      <c r="AH91" s="127"/>
      <c r="AI91" s="127"/>
      <c r="AJ91" s="108"/>
      <c r="AK91" s="108"/>
      <c r="AL91" s="11"/>
      <c r="AM91" s="11"/>
      <c r="AN91" s="11"/>
      <c r="AO91" s="52"/>
      <c r="AP91" s="108"/>
      <c r="AQ91" s="108"/>
      <c r="AR91" s="52"/>
      <c r="AS91" s="52"/>
      <c r="AT91" s="52"/>
      <c r="AU91" s="52"/>
      <c r="AV91" s="52"/>
      <c r="AW91" s="52"/>
      <c r="AX91" s="52"/>
      <c r="AY91" s="52"/>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row>
    <row r="92" spans="9:76" x14ac:dyDescent="0.2">
      <c r="I92" s="119"/>
      <c r="J92" s="52"/>
      <c r="K92" s="52"/>
      <c r="L92" s="52"/>
      <c r="M92" s="52"/>
      <c r="N92" s="52"/>
      <c r="O92" s="52"/>
      <c r="P92" s="52"/>
      <c r="Q92" s="52"/>
      <c r="R92" s="52"/>
      <c r="T92" s="104"/>
      <c r="U92" s="125"/>
      <c r="V92" s="125"/>
      <c r="W92" s="108"/>
      <c r="X92" s="127"/>
      <c r="Y92" s="127"/>
      <c r="Z92" s="127"/>
      <c r="AA92" s="127"/>
      <c r="AB92" s="127"/>
      <c r="AC92" s="127"/>
      <c r="AD92" s="127"/>
      <c r="AE92" s="127"/>
      <c r="AF92" s="127"/>
      <c r="AG92" s="127"/>
      <c r="AH92" s="127"/>
      <c r="AI92" s="127"/>
      <c r="AJ92" s="108"/>
      <c r="AK92" s="108"/>
      <c r="AL92" s="11"/>
      <c r="AM92" s="11"/>
      <c r="AN92" s="11"/>
      <c r="AO92" s="52"/>
      <c r="AP92" s="108"/>
      <c r="AQ92" s="108"/>
      <c r="AR92" s="52"/>
      <c r="AS92" s="52"/>
      <c r="AT92" s="52"/>
      <c r="AU92" s="52"/>
      <c r="AV92" s="52"/>
      <c r="AW92" s="52"/>
      <c r="AX92" s="52"/>
      <c r="AY92" s="52"/>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row>
    <row r="93" spans="9:76" x14ac:dyDescent="0.2">
      <c r="I93" s="119"/>
      <c r="J93" s="52"/>
      <c r="K93" s="52"/>
      <c r="L93" s="52"/>
      <c r="M93" s="52"/>
      <c r="N93" s="52"/>
      <c r="O93" s="52"/>
      <c r="P93" s="52"/>
      <c r="Q93" s="52"/>
      <c r="R93" s="52"/>
      <c r="T93" s="104"/>
      <c r="U93" s="125"/>
      <c r="V93" s="125"/>
      <c r="W93" s="108"/>
      <c r="X93" s="127"/>
      <c r="Y93" s="127"/>
      <c r="Z93" s="127"/>
      <c r="AA93" s="127"/>
      <c r="AB93" s="127"/>
      <c r="AC93" s="127"/>
      <c r="AD93" s="127"/>
      <c r="AE93" s="127"/>
      <c r="AF93" s="127"/>
      <c r="AG93" s="127"/>
      <c r="AH93" s="127"/>
      <c r="AI93" s="127"/>
      <c r="AJ93" s="108"/>
      <c r="AK93" s="108"/>
      <c r="AL93" s="11"/>
      <c r="AM93" s="11"/>
      <c r="AN93" s="11"/>
      <c r="AO93" s="52"/>
      <c r="AP93" s="108"/>
      <c r="AQ93" s="108"/>
      <c r="AR93" s="52"/>
      <c r="AS93" s="52"/>
      <c r="AT93" s="52"/>
      <c r="AU93" s="52"/>
      <c r="AV93" s="52"/>
      <c r="AW93" s="52"/>
      <c r="AX93" s="52"/>
      <c r="AY93" s="52"/>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row>
    <row r="94" spans="9:76" x14ac:dyDescent="0.2">
      <c r="I94" s="119"/>
      <c r="J94" s="52"/>
      <c r="K94" s="52"/>
      <c r="L94" s="52"/>
      <c r="M94" s="52"/>
      <c r="N94" s="52"/>
      <c r="O94" s="52"/>
      <c r="P94" s="52"/>
      <c r="Q94" s="52"/>
      <c r="R94" s="52"/>
      <c r="T94" s="104"/>
      <c r="U94" s="125"/>
      <c r="V94" s="125"/>
      <c r="W94" s="108"/>
      <c r="X94" s="127"/>
      <c r="Y94" s="127"/>
      <c r="Z94" s="127"/>
      <c r="AA94" s="127"/>
      <c r="AB94" s="127"/>
      <c r="AC94" s="127"/>
      <c r="AD94" s="127"/>
      <c r="AE94" s="127"/>
      <c r="AF94" s="127"/>
      <c r="AG94" s="127"/>
      <c r="AH94" s="127"/>
      <c r="AI94" s="127"/>
      <c r="AJ94" s="108"/>
      <c r="AK94" s="108"/>
      <c r="AL94" s="11"/>
      <c r="AM94" s="11"/>
      <c r="AN94" s="11"/>
      <c r="AO94" s="52"/>
      <c r="AP94" s="108"/>
      <c r="AQ94" s="108"/>
      <c r="AR94" s="52"/>
      <c r="AS94" s="52"/>
      <c r="AT94" s="52"/>
      <c r="AU94" s="52"/>
      <c r="AV94" s="52"/>
      <c r="AW94" s="52"/>
      <c r="AX94" s="52"/>
      <c r="AY94" s="52"/>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row>
    <row r="95" spans="9:76" x14ac:dyDescent="0.2">
      <c r="I95" s="119"/>
      <c r="J95" s="52"/>
      <c r="K95" s="52"/>
      <c r="L95" s="52"/>
      <c r="M95" s="52"/>
      <c r="N95" s="52"/>
      <c r="O95" s="52"/>
      <c r="P95" s="52"/>
      <c r="Q95" s="52"/>
      <c r="R95" s="52"/>
      <c r="T95" s="104"/>
      <c r="U95" s="125"/>
      <c r="V95" s="125"/>
      <c r="W95" s="108"/>
      <c r="X95" s="127"/>
      <c r="Y95" s="127"/>
      <c r="Z95" s="127"/>
      <c r="AA95" s="127"/>
      <c r="AB95" s="127"/>
      <c r="AC95" s="127"/>
      <c r="AD95" s="127"/>
      <c r="AE95" s="127"/>
      <c r="AF95" s="127"/>
      <c r="AG95" s="127"/>
      <c r="AH95" s="127"/>
      <c r="AI95" s="127"/>
      <c r="AJ95" s="108"/>
      <c r="AK95" s="108"/>
      <c r="AL95" s="11"/>
      <c r="AM95" s="11"/>
      <c r="AN95" s="11"/>
      <c r="AO95" s="52"/>
      <c r="AP95" s="108"/>
      <c r="AQ95" s="108"/>
      <c r="AR95" s="52"/>
      <c r="AS95" s="52"/>
      <c r="AT95" s="52"/>
      <c r="AU95" s="52"/>
      <c r="AV95" s="52"/>
      <c r="AW95" s="52"/>
      <c r="AX95" s="52"/>
      <c r="AY95" s="52"/>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row>
    <row r="96" spans="9:76" x14ac:dyDescent="0.2">
      <c r="I96" s="119"/>
      <c r="J96" s="52"/>
      <c r="K96" s="52"/>
      <c r="L96" s="52"/>
      <c r="M96" s="52"/>
      <c r="N96" s="52"/>
      <c r="O96" s="52"/>
      <c r="P96" s="52"/>
      <c r="Q96" s="52"/>
      <c r="R96" s="52"/>
      <c r="T96" s="104"/>
      <c r="U96" s="125"/>
      <c r="V96" s="125"/>
      <c r="W96" s="108"/>
      <c r="X96" s="127"/>
      <c r="Y96" s="127"/>
      <c r="Z96" s="127"/>
      <c r="AA96" s="127"/>
      <c r="AB96" s="127"/>
      <c r="AC96" s="127"/>
      <c r="AD96" s="127"/>
      <c r="AE96" s="127"/>
      <c r="AF96" s="127"/>
      <c r="AG96" s="127"/>
      <c r="AH96" s="127"/>
      <c r="AI96" s="127"/>
      <c r="AJ96" s="108"/>
      <c r="AK96" s="108"/>
      <c r="AL96" s="11"/>
      <c r="AM96" s="11"/>
      <c r="AN96" s="11"/>
      <c r="AO96" s="52"/>
      <c r="AP96" s="108"/>
      <c r="AQ96" s="108"/>
      <c r="AR96" s="52"/>
      <c r="AS96" s="52"/>
      <c r="AT96" s="52"/>
      <c r="AU96" s="52"/>
      <c r="AV96" s="52"/>
      <c r="AW96" s="52"/>
      <c r="AX96" s="52"/>
      <c r="AY96" s="52"/>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row>
    <row r="97" spans="9:76" x14ac:dyDescent="0.2">
      <c r="I97" s="119"/>
      <c r="J97" s="52"/>
      <c r="K97" s="52"/>
      <c r="L97" s="52"/>
      <c r="M97" s="52"/>
      <c r="N97" s="52"/>
      <c r="O97" s="52"/>
      <c r="P97" s="52"/>
      <c r="Q97" s="52"/>
      <c r="R97" s="52"/>
      <c r="T97" s="104"/>
      <c r="U97" s="125"/>
      <c r="V97" s="125"/>
      <c r="W97" s="108"/>
      <c r="X97" s="127"/>
      <c r="Y97" s="127"/>
      <c r="Z97" s="127"/>
      <c r="AA97" s="127"/>
      <c r="AB97" s="127"/>
      <c r="AC97" s="127"/>
      <c r="AD97" s="127"/>
      <c r="AE97" s="127"/>
      <c r="AF97" s="127"/>
      <c r="AG97" s="127"/>
      <c r="AH97" s="127"/>
      <c r="AI97" s="127"/>
      <c r="AJ97" s="108"/>
      <c r="AK97" s="108"/>
      <c r="AL97" s="11"/>
      <c r="AM97" s="11"/>
      <c r="AN97" s="11"/>
      <c r="AO97" s="52"/>
      <c r="AP97" s="108"/>
      <c r="AQ97" s="108"/>
      <c r="AR97" s="52"/>
      <c r="AS97" s="52"/>
      <c r="AT97" s="52"/>
      <c r="AU97" s="52"/>
      <c r="AV97" s="52"/>
      <c r="AW97" s="52"/>
      <c r="AX97" s="52"/>
      <c r="AY97" s="52"/>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row>
    <row r="98" spans="9:76" x14ac:dyDescent="0.2">
      <c r="I98" s="119"/>
      <c r="J98" s="52"/>
      <c r="K98" s="52"/>
      <c r="L98" s="52"/>
      <c r="M98" s="52"/>
      <c r="N98" s="52"/>
      <c r="O98" s="52"/>
      <c r="P98" s="52"/>
      <c r="Q98" s="52"/>
      <c r="R98" s="52"/>
      <c r="T98" s="104"/>
      <c r="U98" s="125"/>
      <c r="V98" s="125"/>
      <c r="W98" s="108"/>
      <c r="X98" s="127"/>
      <c r="Y98" s="127"/>
      <c r="Z98" s="127"/>
      <c r="AA98" s="127"/>
      <c r="AB98" s="127"/>
      <c r="AC98" s="127"/>
      <c r="AD98" s="127"/>
      <c r="AE98" s="127"/>
      <c r="AF98" s="127"/>
      <c r="AG98" s="127"/>
      <c r="AH98" s="127"/>
      <c r="AI98" s="127"/>
      <c r="AJ98" s="108"/>
      <c r="AK98" s="108"/>
      <c r="AL98" s="11"/>
      <c r="AM98" s="11"/>
      <c r="AN98" s="11"/>
      <c r="AO98" s="52"/>
      <c r="AP98" s="108"/>
      <c r="AQ98" s="108"/>
      <c r="AR98" s="52"/>
      <c r="AS98" s="52"/>
      <c r="AT98" s="52"/>
      <c r="AU98" s="52"/>
      <c r="AV98" s="52"/>
      <c r="AW98" s="52"/>
      <c r="AX98" s="52"/>
      <c r="AY98" s="52"/>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row>
    <row r="99" spans="9:76" x14ac:dyDescent="0.2">
      <c r="I99" s="119"/>
      <c r="J99" s="52"/>
      <c r="K99" s="52"/>
      <c r="L99" s="52"/>
      <c r="M99" s="52"/>
      <c r="N99" s="52"/>
      <c r="O99" s="52"/>
      <c r="P99" s="52"/>
      <c r="Q99" s="52"/>
      <c r="R99" s="52"/>
      <c r="T99" s="104"/>
      <c r="U99" s="125"/>
      <c r="V99" s="125"/>
      <c r="W99" s="108"/>
      <c r="X99" s="127"/>
      <c r="Y99" s="127"/>
      <c r="Z99" s="127"/>
      <c r="AA99" s="127"/>
      <c r="AB99" s="127"/>
      <c r="AC99" s="127"/>
      <c r="AD99" s="127"/>
      <c r="AE99" s="127"/>
      <c r="AF99" s="127"/>
      <c r="AG99" s="127"/>
      <c r="AH99" s="127"/>
      <c r="AI99" s="127"/>
      <c r="AJ99" s="108"/>
      <c r="AK99" s="108"/>
      <c r="AL99" s="11"/>
      <c r="AM99" s="11"/>
      <c r="AN99" s="11"/>
      <c r="AO99" s="52"/>
      <c r="AP99" s="108"/>
      <c r="AQ99" s="108"/>
      <c r="AR99" s="52"/>
      <c r="AS99" s="52"/>
      <c r="AT99" s="52"/>
      <c r="AU99" s="52"/>
      <c r="AV99" s="52"/>
      <c r="AW99" s="52"/>
      <c r="AX99" s="52"/>
      <c r="AY99" s="52"/>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row>
    <row r="100" spans="9:76" x14ac:dyDescent="0.2">
      <c r="I100" s="119"/>
      <c r="J100" s="52"/>
      <c r="K100" s="52"/>
      <c r="L100" s="52"/>
      <c r="M100" s="52"/>
      <c r="N100" s="52"/>
      <c r="O100" s="52"/>
      <c r="P100" s="52"/>
      <c r="Q100" s="52"/>
      <c r="R100" s="52"/>
      <c r="T100" s="104"/>
      <c r="U100" s="125"/>
      <c r="V100" s="125"/>
      <c r="W100" s="108"/>
      <c r="X100" s="127"/>
      <c r="Y100" s="127"/>
      <c r="Z100" s="127"/>
      <c r="AA100" s="127"/>
      <c r="AB100" s="127"/>
      <c r="AC100" s="127"/>
      <c r="AD100" s="127"/>
      <c r="AE100" s="127"/>
      <c r="AF100" s="127"/>
      <c r="AG100" s="127"/>
      <c r="AH100" s="127"/>
      <c r="AI100" s="127"/>
      <c r="AJ100" s="108"/>
      <c r="AK100" s="108"/>
      <c r="AL100" s="11"/>
      <c r="AM100" s="11"/>
      <c r="AN100" s="11"/>
      <c r="AO100" s="52"/>
      <c r="AP100" s="108"/>
      <c r="AQ100" s="108"/>
      <c r="AR100" s="52"/>
      <c r="AS100" s="52"/>
      <c r="AT100" s="52"/>
      <c r="AU100" s="52"/>
      <c r="AV100" s="52"/>
      <c r="AW100" s="52"/>
      <c r="AX100" s="52"/>
      <c r="AY100" s="52"/>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row>
    <row r="101" spans="9:76" x14ac:dyDescent="0.2">
      <c r="I101" s="119"/>
      <c r="J101" s="52"/>
      <c r="K101" s="52"/>
      <c r="L101" s="52"/>
      <c r="M101" s="52"/>
      <c r="N101" s="52"/>
      <c r="O101" s="52"/>
      <c r="P101" s="52"/>
      <c r="Q101" s="52"/>
      <c r="R101" s="52"/>
      <c r="T101" s="104"/>
      <c r="U101" s="125"/>
      <c r="V101" s="125"/>
      <c r="W101" s="108"/>
      <c r="X101" s="127"/>
      <c r="Y101" s="127"/>
      <c r="Z101" s="127"/>
      <c r="AA101" s="127"/>
      <c r="AB101" s="127"/>
      <c r="AC101" s="127"/>
      <c r="AD101" s="127"/>
      <c r="AE101" s="127"/>
      <c r="AF101" s="127"/>
      <c r="AG101" s="127"/>
      <c r="AH101" s="127"/>
      <c r="AI101" s="127"/>
      <c r="AJ101" s="108"/>
      <c r="AK101" s="108"/>
      <c r="AL101" s="11"/>
      <c r="AM101" s="11"/>
      <c r="AN101" s="11"/>
      <c r="AO101" s="52"/>
      <c r="AP101" s="108"/>
      <c r="AQ101" s="108"/>
      <c r="AR101" s="52"/>
      <c r="AS101" s="52"/>
      <c r="AT101" s="52"/>
      <c r="AU101" s="52"/>
      <c r="AV101" s="52"/>
      <c r="AW101" s="52"/>
      <c r="AX101" s="52"/>
      <c r="AY101" s="52"/>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row>
    <row r="102" spans="9:76" x14ac:dyDescent="0.2">
      <c r="I102" s="119"/>
      <c r="J102" s="52"/>
      <c r="K102" s="52"/>
      <c r="L102" s="52"/>
      <c r="M102" s="52"/>
      <c r="N102" s="52"/>
      <c r="O102" s="52"/>
      <c r="P102" s="52"/>
      <c r="Q102" s="52"/>
      <c r="R102" s="52"/>
      <c r="T102" s="104"/>
      <c r="U102" s="125"/>
      <c r="V102" s="125"/>
      <c r="W102" s="108"/>
      <c r="X102" s="127"/>
      <c r="Y102" s="127"/>
      <c r="Z102" s="127"/>
      <c r="AA102" s="127"/>
      <c r="AB102" s="127"/>
      <c r="AC102" s="127"/>
      <c r="AD102" s="127"/>
      <c r="AE102" s="127"/>
      <c r="AF102" s="127"/>
      <c r="AG102" s="127"/>
      <c r="AH102" s="127"/>
      <c r="AI102" s="127"/>
      <c r="AJ102" s="108"/>
      <c r="AK102" s="108"/>
      <c r="AL102" s="11"/>
      <c r="AM102" s="11"/>
      <c r="AN102" s="11"/>
      <c r="AO102" s="52"/>
      <c r="AP102" s="108"/>
      <c r="AQ102" s="108"/>
      <c r="AR102" s="52"/>
      <c r="AS102" s="52"/>
      <c r="AT102" s="52"/>
      <c r="AU102" s="52"/>
      <c r="AV102" s="52"/>
      <c r="AW102" s="52"/>
      <c r="AX102" s="52"/>
      <c r="AY102" s="52"/>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row>
    <row r="103" spans="9:76" x14ac:dyDescent="0.2">
      <c r="I103" s="119"/>
      <c r="J103" s="52"/>
      <c r="K103" s="52"/>
      <c r="L103" s="52"/>
      <c r="M103" s="52"/>
      <c r="N103" s="52"/>
      <c r="O103" s="52"/>
      <c r="P103" s="52"/>
      <c r="Q103" s="52"/>
      <c r="R103" s="52"/>
      <c r="T103" s="104"/>
      <c r="U103" s="125"/>
      <c r="V103" s="125"/>
      <c r="W103" s="108"/>
      <c r="X103" s="127"/>
      <c r="Y103" s="127"/>
      <c r="Z103" s="127"/>
      <c r="AA103" s="127"/>
      <c r="AB103" s="127"/>
      <c r="AC103" s="127"/>
      <c r="AD103" s="127"/>
      <c r="AE103" s="127"/>
      <c r="AF103" s="127"/>
      <c r="AG103" s="127"/>
      <c r="AH103" s="127"/>
      <c r="AI103" s="127"/>
      <c r="AJ103" s="108"/>
      <c r="AK103" s="108"/>
      <c r="AL103" s="11"/>
      <c r="AM103" s="11"/>
      <c r="AN103" s="11"/>
      <c r="AO103" s="52"/>
      <c r="AP103" s="108"/>
      <c r="AQ103" s="108"/>
      <c r="AR103" s="52"/>
      <c r="AS103" s="52"/>
      <c r="AT103" s="52"/>
      <c r="AU103" s="52"/>
      <c r="AV103" s="52"/>
      <c r="AW103" s="52"/>
      <c r="AX103" s="52"/>
      <c r="AY103" s="52"/>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row>
    <row r="104" spans="9:76" x14ac:dyDescent="0.2">
      <c r="I104" s="119"/>
      <c r="J104" s="52"/>
      <c r="K104" s="52"/>
      <c r="L104" s="52"/>
      <c r="M104" s="52"/>
      <c r="N104" s="52"/>
      <c r="O104" s="52"/>
      <c r="P104" s="52"/>
      <c r="Q104" s="52"/>
      <c r="R104" s="52"/>
      <c r="T104" s="104"/>
      <c r="U104" s="125"/>
      <c r="V104" s="125"/>
      <c r="W104" s="108"/>
      <c r="X104" s="127"/>
      <c r="Y104" s="127"/>
      <c r="Z104" s="127"/>
      <c r="AA104" s="127"/>
      <c r="AB104" s="127"/>
      <c r="AC104" s="127"/>
      <c r="AD104" s="127"/>
      <c r="AE104" s="127"/>
      <c r="AF104" s="127"/>
      <c r="AG104" s="127"/>
      <c r="AH104" s="127"/>
      <c r="AI104" s="127"/>
      <c r="AJ104" s="108"/>
      <c r="AK104" s="108"/>
      <c r="AL104" s="11"/>
      <c r="AM104" s="11"/>
      <c r="AN104" s="11"/>
      <c r="AO104" s="52"/>
      <c r="AP104" s="108"/>
      <c r="AQ104" s="108"/>
      <c r="AR104" s="52"/>
      <c r="AS104" s="52"/>
      <c r="AT104" s="52"/>
      <c r="AU104" s="52"/>
      <c r="AV104" s="52"/>
      <c r="AW104" s="52"/>
      <c r="AX104" s="52"/>
      <c r="AY104" s="52"/>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row>
    <row r="105" spans="9:76" x14ac:dyDescent="0.2">
      <c r="I105" s="119"/>
      <c r="J105" s="52"/>
      <c r="K105" s="52"/>
      <c r="L105" s="52"/>
      <c r="M105" s="52"/>
      <c r="N105" s="52"/>
      <c r="O105" s="52"/>
      <c r="P105" s="52"/>
      <c r="Q105" s="52"/>
      <c r="R105" s="52"/>
      <c r="T105" s="104"/>
      <c r="U105" s="125"/>
      <c r="V105" s="125"/>
      <c r="W105" s="108"/>
      <c r="X105" s="127"/>
      <c r="Y105" s="127"/>
      <c r="Z105" s="127"/>
      <c r="AA105" s="127"/>
      <c r="AB105" s="127"/>
      <c r="AC105" s="127"/>
      <c r="AD105" s="127"/>
      <c r="AE105" s="127"/>
      <c r="AF105" s="127"/>
      <c r="AG105" s="127"/>
      <c r="AH105" s="127"/>
      <c r="AI105" s="127"/>
      <c r="AJ105" s="108"/>
      <c r="AK105" s="108"/>
      <c r="AL105" s="11"/>
      <c r="AM105" s="11"/>
      <c r="AN105" s="11"/>
      <c r="AO105" s="52"/>
      <c r="AP105" s="108"/>
      <c r="AQ105" s="108"/>
      <c r="AR105" s="52"/>
      <c r="AS105" s="52"/>
      <c r="AT105" s="52"/>
      <c r="AU105" s="52"/>
      <c r="AV105" s="52"/>
      <c r="AW105" s="52"/>
      <c r="AX105" s="52"/>
      <c r="AY105" s="52"/>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row>
    <row r="106" spans="9:76" x14ac:dyDescent="0.2">
      <c r="I106" s="119"/>
      <c r="J106" s="52"/>
      <c r="K106" s="52"/>
      <c r="L106" s="52"/>
      <c r="M106" s="52"/>
      <c r="N106" s="52"/>
      <c r="O106" s="52"/>
      <c r="P106" s="52"/>
      <c r="Q106" s="52"/>
      <c r="R106" s="52"/>
      <c r="T106" s="104"/>
      <c r="U106" s="125"/>
      <c r="V106" s="125"/>
      <c r="W106" s="108"/>
      <c r="X106" s="127"/>
      <c r="Y106" s="127"/>
      <c r="Z106" s="127"/>
      <c r="AA106" s="127"/>
      <c r="AB106" s="127"/>
      <c r="AC106" s="127"/>
      <c r="AD106" s="127"/>
      <c r="AE106" s="127"/>
      <c r="AF106" s="127"/>
      <c r="AG106" s="127"/>
      <c r="AH106" s="127"/>
      <c r="AI106" s="127"/>
      <c r="AJ106" s="108"/>
      <c r="AK106" s="108"/>
      <c r="AL106" s="11"/>
      <c r="AM106" s="11"/>
      <c r="AN106" s="11"/>
      <c r="AO106" s="52"/>
      <c r="AP106" s="108"/>
      <c r="AQ106" s="108"/>
      <c r="AR106" s="52"/>
      <c r="AS106" s="52"/>
      <c r="AT106" s="52"/>
      <c r="AU106" s="52"/>
      <c r="AV106" s="52"/>
      <c r="AW106" s="52"/>
      <c r="AX106" s="52"/>
      <c r="AY106" s="52"/>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row>
    <row r="107" spans="9:76" x14ac:dyDescent="0.2">
      <c r="I107" s="119"/>
      <c r="J107" s="52"/>
      <c r="K107" s="52"/>
      <c r="L107" s="52"/>
      <c r="M107" s="52"/>
      <c r="N107" s="52"/>
      <c r="O107" s="52"/>
      <c r="P107" s="52"/>
      <c r="Q107" s="52"/>
      <c r="R107" s="52"/>
      <c r="T107" s="104"/>
      <c r="U107" s="125"/>
      <c r="V107" s="125"/>
      <c r="W107" s="108"/>
      <c r="X107" s="127"/>
      <c r="Y107" s="127"/>
      <c r="Z107" s="127"/>
      <c r="AA107" s="127"/>
      <c r="AB107" s="127"/>
      <c r="AC107" s="127"/>
      <c r="AD107" s="127"/>
      <c r="AE107" s="127"/>
      <c r="AF107" s="127"/>
      <c r="AG107" s="127"/>
      <c r="AH107" s="127"/>
      <c r="AI107" s="127"/>
      <c r="AJ107" s="108"/>
      <c r="AK107" s="108"/>
      <c r="AL107" s="11"/>
      <c r="AM107" s="11"/>
      <c r="AN107" s="11"/>
      <c r="AO107" s="52"/>
      <c r="AP107" s="108"/>
      <c r="AQ107" s="108"/>
      <c r="AR107" s="52"/>
      <c r="AS107" s="52"/>
      <c r="AT107" s="52"/>
      <c r="AU107" s="52"/>
      <c r="AV107" s="52"/>
      <c r="AW107" s="52"/>
      <c r="AX107" s="52"/>
      <c r="AY107" s="52"/>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row>
    <row r="108" spans="9:76" x14ac:dyDescent="0.2">
      <c r="I108" s="119"/>
      <c r="J108" s="52"/>
      <c r="K108" s="52"/>
      <c r="L108" s="52"/>
      <c r="M108" s="52"/>
      <c r="N108" s="52"/>
      <c r="O108" s="52"/>
      <c r="P108" s="52"/>
      <c r="Q108" s="52"/>
      <c r="R108" s="52"/>
      <c r="T108" s="104"/>
      <c r="U108" s="125"/>
      <c r="V108" s="125"/>
      <c r="W108" s="108"/>
      <c r="X108" s="127"/>
      <c r="Y108" s="127"/>
      <c r="Z108" s="127"/>
      <c r="AA108" s="127"/>
      <c r="AB108" s="127"/>
      <c r="AC108" s="127"/>
      <c r="AD108" s="127"/>
      <c r="AE108" s="127"/>
      <c r="AF108" s="127"/>
      <c r="AG108" s="127"/>
      <c r="AH108" s="127"/>
      <c r="AI108" s="127"/>
      <c r="AJ108" s="108"/>
      <c r="AK108" s="108"/>
      <c r="AL108" s="11"/>
      <c r="AM108" s="11"/>
      <c r="AN108" s="11"/>
      <c r="AO108" s="52"/>
      <c r="AP108" s="108"/>
      <c r="AQ108" s="108"/>
      <c r="AR108" s="52"/>
      <c r="AS108" s="52"/>
      <c r="AT108" s="52"/>
      <c r="AU108" s="52"/>
      <c r="AV108" s="52"/>
      <c r="AW108" s="52"/>
      <c r="AX108" s="52"/>
      <c r="AY108" s="52"/>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row>
    <row r="109" spans="9:76" x14ac:dyDescent="0.2">
      <c r="I109" s="119"/>
      <c r="J109" s="52"/>
      <c r="K109" s="52"/>
      <c r="L109" s="52"/>
      <c r="M109" s="52"/>
      <c r="N109" s="52"/>
      <c r="O109" s="52"/>
      <c r="P109" s="52"/>
      <c r="Q109" s="52"/>
      <c r="R109" s="52"/>
      <c r="T109" s="104"/>
      <c r="U109" s="125"/>
      <c r="V109" s="125"/>
      <c r="W109" s="108"/>
      <c r="X109" s="127"/>
      <c r="Y109" s="127"/>
      <c r="Z109" s="127"/>
      <c r="AA109" s="127"/>
      <c r="AB109" s="127"/>
      <c r="AC109" s="127"/>
      <c r="AD109" s="127"/>
      <c r="AE109" s="127"/>
      <c r="AF109" s="127"/>
      <c r="AG109" s="127"/>
      <c r="AH109" s="127"/>
      <c r="AI109" s="127"/>
      <c r="AJ109" s="108"/>
      <c r="AK109" s="108"/>
      <c r="AL109" s="11"/>
      <c r="AM109" s="11"/>
      <c r="AN109" s="11"/>
      <c r="AO109" s="52"/>
      <c r="AP109" s="108"/>
      <c r="AQ109" s="108"/>
      <c r="AR109" s="52"/>
      <c r="AS109" s="52"/>
      <c r="AT109" s="52"/>
      <c r="AU109" s="52"/>
      <c r="AV109" s="52"/>
      <c r="AW109" s="52"/>
      <c r="AX109" s="52"/>
      <c r="AY109" s="52"/>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row>
    <row r="110" spans="9:76" x14ac:dyDescent="0.2">
      <c r="I110" s="119"/>
      <c r="J110" s="52"/>
      <c r="K110" s="52"/>
      <c r="L110" s="52"/>
      <c r="M110" s="52"/>
      <c r="N110" s="52"/>
      <c r="O110" s="52"/>
      <c r="P110" s="52"/>
      <c r="Q110" s="52"/>
      <c r="R110" s="52"/>
      <c r="T110" s="104"/>
      <c r="U110" s="125"/>
      <c r="V110" s="125"/>
      <c r="W110" s="108"/>
      <c r="X110" s="127"/>
      <c r="Y110" s="127"/>
      <c r="Z110" s="127"/>
      <c r="AA110" s="127"/>
      <c r="AB110" s="127"/>
      <c r="AC110" s="127"/>
      <c r="AD110" s="127"/>
      <c r="AE110" s="127"/>
      <c r="AF110" s="127"/>
      <c r="AG110" s="127"/>
      <c r="AH110" s="127"/>
      <c r="AI110" s="127"/>
      <c r="AJ110" s="108"/>
      <c r="AK110" s="108"/>
      <c r="AL110" s="11"/>
      <c r="AM110" s="11"/>
      <c r="AN110" s="11"/>
      <c r="AO110" s="52"/>
      <c r="AP110" s="108"/>
      <c r="AQ110" s="108"/>
      <c r="AR110" s="52"/>
      <c r="AS110" s="52"/>
      <c r="AT110" s="52"/>
      <c r="AU110" s="52"/>
      <c r="AV110" s="52"/>
      <c r="AW110" s="52"/>
      <c r="AX110" s="52"/>
      <c r="AY110" s="52"/>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row>
    <row r="111" spans="9:76" x14ac:dyDescent="0.2">
      <c r="I111" s="119"/>
      <c r="J111" s="52"/>
      <c r="K111" s="52"/>
      <c r="L111" s="52"/>
      <c r="M111" s="52"/>
      <c r="N111" s="52"/>
      <c r="O111" s="52"/>
      <c r="P111" s="52"/>
      <c r="Q111" s="52"/>
      <c r="R111" s="52"/>
      <c r="T111" s="104"/>
      <c r="U111" s="125"/>
      <c r="V111" s="125"/>
      <c r="W111" s="108"/>
      <c r="X111" s="127"/>
      <c r="Y111" s="127"/>
      <c r="Z111" s="127"/>
      <c r="AA111" s="127"/>
      <c r="AB111" s="127"/>
      <c r="AC111" s="127"/>
      <c r="AD111" s="127"/>
      <c r="AE111" s="127"/>
      <c r="AF111" s="127"/>
      <c r="AG111" s="127"/>
      <c r="AH111" s="127"/>
      <c r="AI111" s="127"/>
      <c r="AJ111" s="108"/>
      <c r="AK111" s="108"/>
      <c r="AL111" s="11"/>
      <c r="AM111" s="11"/>
      <c r="AN111" s="11"/>
      <c r="AO111" s="52"/>
      <c r="AP111" s="108"/>
      <c r="AQ111" s="108"/>
      <c r="AR111" s="52"/>
      <c r="AS111" s="52"/>
      <c r="AT111" s="52"/>
      <c r="AU111" s="52"/>
      <c r="AV111" s="52"/>
      <c r="AW111" s="52"/>
      <c r="AX111" s="52"/>
      <c r="AY111" s="52"/>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row>
    <row r="112" spans="9:76" x14ac:dyDescent="0.2">
      <c r="I112" s="119"/>
      <c r="J112" s="52"/>
      <c r="K112" s="52"/>
      <c r="L112" s="52"/>
      <c r="M112" s="52"/>
      <c r="N112" s="52"/>
      <c r="O112" s="52"/>
      <c r="P112" s="52"/>
      <c r="Q112" s="52"/>
      <c r="R112" s="52"/>
      <c r="T112" s="104"/>
      <c r="U112" s="125"/>
      <c r="V112" s="125"/>
      <c r="W112" s="108"/>
      <c r="X112" s="127"/>
      <c r="Y112" s="127"/>
      <c r="Z112" s="127"/>
      <c r="AA112" s="127"/>
      <c r="AB112" s="127"/>
      <c r="AC112" s="127"/>
      <c r="AD112" s="127"/>
      <c r="AE112" s="127"/>
      <c r="AF112" s="127"/>
      <c r="AG112" s="127"/>
      <c r="AH112" s="127"/>
      <c r="AI112" s="127"/>
      <c r="AJ112" s="108"/>
      <c r="AK112" s="108"/>
      <c r="AL112" s="11"/>
      <c r="AM112" s="11"/>
      <c r="AN112" s="11"/>
      <c r="AO112" s="52"/>
      <c r="AP112" s="108"/>
      <c r="AQ112" s="108"/>
      <c r="AR112" s="52"/>
      <c r="AS112" s="52"/>
      <c r="AT112" s="52"/>
      <c r="AU112" s="52"/>
      <c r="AV112" s="52"/>
      <c r="AW112" s="52"/>
      <c r="AX112" s="52"/>
      <c r="AY112" s="52"/>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row>
    <row r="113" spans="9:76" x14ac:dyDescent="0.2">
      <c r="I113" s="119"/>
      <c r="J113" s="52"/>
      <c r="K113" s="52"/>
      <c r="L113" s="52"/>
      <c r="M113" s="52"/>
      <c r="N113" s="52"/>
      <c r="O113" s="52"/>
      <c r="P113" s="52"/>
      <c r="Q113" s="52"/>
      <c r="R113" s="52"/>
      <c r="T113" s="104"/>
      <c r="U113" s="125"/>
      <c r="V113" s="125"/>
      <c r="W113" s="108"/>
      <c r="X113" s="127"/>
      <c r="Y113" s="127"/>
      <c r="Z113" s="127"/>
      <c r="AA113" s="127"/>
      <c r="AB113" s="127"/>
      <c r="AC113" s="127"/>
      <c r="AD113" s="127"/>
      <c r="AE113" s="127"/>
      <c r="AF113" s="127"/>
      <c r="AG113" s="127"/>
      <c r="AH113" s="127"/>
      <c r="AI113" s="127"/>
      <c r="AJ113" s="108"/>
      <c r="AK113" s="108"/>
      <c r="AL113" s="11"/>
      <c r="AM113" s="11"/>
      <c r="AN113" s="11"/>
      <c r="AO113" s="52"/>
      <c r="AP113" s="108"/>
      <c r="AQ113" s="108"/>
      <c r="AR113" s="52"/>
      <c r="AS113" s="52"/>
      <c r="AT113" s="52"/>
      <c r="AU113" s="52"/>
      <c r="AV113" s="52"/>
      <c r="AW113" s="52"/>
      <c r="AX113" s="52"/>
      <c r="AY113" s="52"/>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row>
    <row r="114" spans="9:76" x14ac:dyDescent="0.2">
      <c r="I114" s="119"/>
      <c r="J114" s="52"/>
      <c r="K114" s="52"/>
      <c r="L114" s="52"/>
      <c r="M114" s="52"/>
      <c r="N114" s="52"/>
      <c r="O114" s="52"/>
      <c r="P114" s="52"/>
      <c r="Q114" s="52"/>
      <c r="R114" s="52"/>
      <c r="T114" s="104"/>
      <c r="U114" s="125"/>
      <c r="V114" s="125"/>
      <c r="W114" s="108"/>
      <c r="X114" s="127"/>
      <c r="Y114" s="127"/>
      <c r="Z114" s="127"/>
      <c r="AA114" s="127"/>
      <c r="AB114" s="127"/>
      <c r="AC114" s="127"/>
      <c r="AD114" s="127"/>
      <c r="AE114" s="127"/>
      <c r="AF114" s="127"/>
      <c r="AG114" s="127"/>
      <c r="AH114" s="127"/>
      <c r="AI114" s="127"/>
      <c r="AJ114" s="108"/>
      <c r="AK114" s="108"/>
      <c r="AL114" s="11"/>
      <c r="AM114" s="11"/>
      <c r="AN114" s="11"/>
      <c r="AO114" s="52"/>
      <c r="AP114" s="108"/>
      <c r="AQ114" s="108"/>
      <c r="AR114" s="52"/>
      <c r="AS114" s="52"/>
      <c r="AT114" s="52"/>
      <c r="AU114" s="52"/>
      <c r="AV114" s="52"/>
      <c r="AW114" s="52"/>
      <c r="AX114" s="52"/>
      <c r="AY114" s="52"/>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row>
    <row r="115" spans="9:76" x14ac:dyDescent="0.2">
      <c r="I115" s="119"/>
      <c r="J115" s="52"/>
      <c r="K115" s="52"/>
      <c r="L115" s="52"/>
      <c r="M115" s="52"/>
      <c r="N115" s="52"/>
      <c r="O115" s="52"/>
      <c r="P115" s="52"/>
      <c r="Q115" s="52"/>
      <c r="R115" s="52"/>
      <c r="T115" s="104"/>
      <c r="U115" s="125"/>
      <c r="V115" s="125"/>
      <c r="W115" s="108"/>
      <c r="X115" s="127"/>
      <c r="Y115" s="127"/>
      <c r="Z115" s="127"/>
      <c r="AA115" s="127"/>
      <c r="AB115" s="127"/>
      <c r="AC115" s="127"/>
      <c r="AD115" s="127"/>
      <c r="AE115" s="127"/>
      <c r="AF115" s="127"/>
      <c r="AG115" s="127"/>
      <c r="AH115" s="127"/>
      <c r="AI115" s="127"/>
      <c r="AJ115" s="108"/>
      <c r="AK115" s="108"/>
      <c r="AL115" s="11"/>
      <c r="AM115" s="11"/>
      <c r="AN115" s="11"/>
      <c r="AO115" s="52"/>
      <c r="AP115" s="108"/>
      <c r="AQ115" s="108"/>
      <c r="AR115" s="52"/>
      <c r="AS115" s="52"/>
      <c r="AT115" s="52"/>
      <c r="AU115" s="52"/>
      <c r="AV115" s="52"/>
      <c r="AW115" s="52"/>
      <c r="AX115" s="52"/>
      <c r="AY115" s="52"/>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row>
    <row r="116" spans="9:76" x14ac:dyDescent="0.2">
      <c r="I116" s="119"/>
      <c r="J116" s="52"/>
      <c r="K116" s="52"/>
      <c r="L116" s="52"/>
      <c r="M116" s="52"/>
      <c r="N116" s="52"/>
      <c r="O116" s="52"/>
      <c r="P116" s="52"/>
      <c r="Q116" s="52"/>
      <c r="R116" s="52"/>
      <c r="T116" s="104"/>
      <c r="U116" s="125"/>
      <c r="V116" s="125"/>
      <c r="W116" s="108"/>
      <c r="X116" s="127"/>
      <c r="Y116" s="127"/>
      <c r="Z116" s="127"/>
      <c r="AA116" s="127"/>
      <c r="AB116" s="127"/>
      <c r="AC116" s="127"/>
      <c r="AD116" s="127"/>
      <c r="AE116" s="127"/>
      <c r="AF116" s="127"/>
      <c r="AG116" s="127"/>
      <c r="AH116" s="127"/>
      <c r="AI116" s="127"/>
      <c r="AJ116" s="108"/>
      <c r="AK116" s="108"/>
      <c r="AL116" s="11"/>
      <c r="AM116" s="11"/>
      <c r="AN116" s="11"/>
      <c r="AO116" s="52"/>
      <c r="AP116" s="108"/>
      <c r="AQ116" s="108"/>
      <c r="AR116" s="52"/>
      <c r="AS116" s="52"/>
      <c r="AT116" s="52"/>
      <c r="AU116" s="52"/>
      <c r="AV116" s="52"/>
      <c r="AW116" s="52"/>
      <c r="AX116" s="52"/>
      <c r="AY116" s="52"/>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row>
    <row r="117" spans="9:76" x14ac:dyDescent="0.2">
      <c r="I117" s="119"/>
      <c r="J117" s="52"/>
      <c r="K117" s="52"/>
      <c r="L117" s="52"/>
      <c r="M117" s="52"/>
      <c r="N117" s="52"/>
      <c r="O117" s="52"/>
      <c r="P117" s="52"/>
      <c r="Q117" s="52"/>
      <c r="R117" s="52"/>
      <c r="T117" s="104"/>
      <c r="U117" s="125"/>
      <c r="V117" s="125"/>
      <c r="W117" s="108"/>
      <c r="X117" s="127"/>
      <c r="Y117" s="127"/>
      <c r="Z117" s="127"/>
      <c r="AA117" s="127"/>
      <c r="AB117" s="127"/>
      <c r="AC117" s="127"/>
      <c r="AD117" s="127"/>
      <c r="AE117" s="127"/>
      <c r="AF117" s="127"/>
      <c r="AG117" s="127"/>
      <c r="AH117" s="127"/>
      <c r="AI117" s="127"/>
      <c r="AJ117" s="108"/>
      <c r="AK117" s="108"/>
      <c r="AL117" s="11"/>
      <c r="AM117" s="11"/>
      <c r="AN117" s="11"/>
      <c r="AO117" s="52"/>
      <c r="AP117" s="108"/>
      <c r="AQ117" s="108"/>
      <c r="AR117" s="52"/>
      <c r="AS117" s="52"/>
      <c r="AT117" s="52"/>
      <c r="AU117" s="52"/>
      <c r="AV117" s="52"/>
      <c r="AW117" s="52"/>
      <c r="AX117" s="52"/>
      <c r="AY117" s="52"/>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row>
    <row r="118" spans="9:76" x14ac:dyDescent="0.2">
      <c r="I118" s="119"/>
      <c r="J118" s="52"/>
      <c r="K118" s="52"/>
      <c r="L118" s="52"/>
      <c r="M118" s="52"/>
      <c r="N118" s="52"/>
      <c r="O118" s="52"/>
      <c r="P118" s="52"/>
      <c r="Q118" s="52"/>
      <c r="R118" s="52"/>
      <c r="T118" s="104"/>
      <c r="U118" s="125"/>
      <c r="V118" s="125"/>
      <c r="W118" s="108"/>
      <c r="X118" s="127"/>
      <c r="Y118" s="127"/>
      <c r="Z118" s="127"/>
      <c r="AA118" s="127"/>
      <c r="AB118" s="127"/>
      <c r="AC118" s="127"/>
      <c r="AD118" s="127"/>
      <c r="AE118" s="127"/>
      <c r="AF118" s="127"/>
      <c r="AG118" s="127"/>
      <c r="AH118" s="127"/>
      <c r="AI118" s="127"/>
      <c r="AJ118" s="108"/>
      <c r="AK118" s="108"/>
      <c r="AL118" s="11"/>
      <c r="AM118" s="11"/>
      <c r="AN118" s="11"/>
      <c r="AO118" s="52"/>
      <c r="AP118" s="108"/>
      <c r="AQ118" s="108"/>
      <c r="AR118" s="52"/>
      <c r="AS118" s="52"/>
      <c r="AT118" s="52"/>
      <c r="AU118" s="52"/>
      <c r="AV118" s="52"/>
      <c r="AW118" s="52"/>
      <c r="AX118" s="52"/>
      <c r="AY118" s="52"/>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row>
    <row r="119" spans="9:76" x14ac:dyDescent="0.2">
      <c r="I119" s="119"/>
      <c r="J119" s="52"/>
      <c r="K119" s="52"/>
      <c r="L119" s="52"/>
      <c r="M119" s="52"/>
      <c r="N119" s="52"/>
      <c r="O119" s="52"/>
      <c r="P119" s="52"/>
      <c r="Q119" s="52"/>
      <c r="R119" s="52"/>
      <c r="T119" s="104"/>
      <c r="U119" s="125"/>
      <c r="V119" s="125"/>
      <c r="W119" s="108"/>
      <c r="X119" s="127"/>
      <c r="Y119" s="127"/>
      <c r="Z119" s="127"/>
      <c r="AA119" s="127"/>
      <c r="AB119" s="127"/>
      <c r="AC119" s="127"/>
      <c r="AD119" s="127"/>
      <c r="AE119" s="127"/>
      <c r="AF119" s="127"/>
      <c r="AG119" s="127"/>
      <c r="AH119" s="127"/>
      <c r="AI119" s="127"/>
      <c r="AJ119" s="108"/>
      <c r="AK119" s="108"/>
      <c r="AL119" s="11"/>
      <c r="AM119" s="11"/>
      <c r="AN119" s="11"/>
      <c r="AO119" s="52"/>
      <c r="AP119" s="108"/>
      <c r="AQ119" s="108"/>
      <c r="AR119" s="52"/>
      <c r="AS119" s="52"/>
      <c r="AT119" s="52"/>
      <c r="AU119" s="52"/>
      <c r="AV119" s="52"/>
      <c r="AW119" s="52"/>
      <c r="AX119" s="52"/>
      <c r="AY119" s="52"/>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row>
    <row r="120" spans="9:76" x14ac:dyDescent="0.2">
      <c r="I120" s="119"/>
      <c r="J120" s="52"/>
      <c r="K120" s="52"/>
      <c r="L120" s="52"/>
      <c r="M120" s="52"/>
      <c r="N120" s="52"/>
      <c r="O120" s="52"/>
      <c r="P120" s="52"/>
      <c r="Q120" s="52"/>
      <c r="R120" s="52"/>
      <c r="T120" s="104"/>
      <c r="U120" s="125"/>
      <c r="V120" s="125"/>
      <c r="W120" s="108"/>
      <c r="X120" s="127"/>
      <c r="Y120" s="127"/>
      <c r="Z120" s="127"/>
      <c r="AA120" s="127"/>
      <c r="AB120" s="127"/>
      <c r="AC120" s="127"/>
      <c r="AD120" s="127"/>
      <c r="AE120" s="127"/>
      <c r="AF120" s="127"/>
      <c r="AG120" s="127"/>
      <c r="AH120" s="127"/>
      <c r="AI120" s="127"/>
      <c r="AJ120" s="108"/>
      <c r="AK120" s="108"/>
      <c r="AL120" s="11"/>
      <c r="AM120" s="11"/>
      <c r="AN120" s="11"/>
      <c r="AO120" s="52"/>
      <c r="AP120" s="108"/>
      <c r="AQ120" s="108"/>
      <c r="AR120" s="52"/>
      <c r="AS120" s="52"/>
      <c r="AT120" s="52"/>
      <c r="AU120" s="52"/>
      <c r="AV120" s="52"/>
      <c r="AW120" s="52"/>
      <c r="AX120" s="52"/>
      <c r="AY120" s="52"/>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row>
    <row r="121" spans="9:76" x14ac:dyDescent="0.2">
      <c r="I121" s="119"/>
      <c r="J121" s="52"/>
      <c r="K121" s="52"/>
      <c r="L121" s="52"/>
      <c r="M121" s="52"/>
      <c r="N121" s="52"/>
      <c r="O121" s="52"/>
      <c r="P121" s="52"/>
      <c r="Q121" s="52"/>
      <c r="R121" s="52"/>
      <c r="T121" s="104"/>
      <c r="U121" s="125"/>
      <c r="V121" s="125"/>
      <c r="W121" s="108"/>
      <c r="X121" s="127"/>
      <c r="Y121" s="127"/>
      <c r="Z121" s="127"/>
      <c r="AA121" s="127"/>
      <c r="AB121" s="127"/>
      <c r="AC121" s="127"/>
      <c r="AD121" s="127"/>
      <c r="AE121" s="127"/>
      <c r="AF121" s="127"/>
      <c r="AG121" s="127"/>
      <c r="AH121" s="127"/>
      <c r="AI121" s="127"/>
      <c r="AJ121" s="108"/>
      <c r="AK121" s="108"/>
      <c r="AL121" s="11"/>
      <c r="AM121" s="11"/>
      <c r="AN121" s="11"/>
      <c r="AO121" s="52"/>
      <c r="AP121" s="108"/>
      <c r="AQ121" s="108"/>
      <c r="AR121" s="52"/>
      <c r="AS121" s="52"/>
      <c r="AT121" s="52"/>
      <c r="AU121" s="52"/>
      <c r="AV121" s="52"/>
      <c r="AW121" s="52"/>
      <c r="AX121" s="52"/>
      <c r="AY121" s="52"/>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row>
    <row r="122" spans="9:76" x14ac:dyDescent="0.2">
      <c r="I122" s="119"/>
      <c r="J122" s="52"/>
      <c r="K122" s="52"/>
      <c r="L122" s="52"/>
      <c r="M122" s="52"/>
      <c r="N122" s="52"/>
      <c r="O122" s="52"/>
      <c r="P122" s="52"/>
      <c r="Q122" s="52"/>
      <c r="R122" s="52"/>
      <c r="T122" s="104"/>
      <c r="U122" s="125"/>
      <c r="V122" s="125"/>
      <c r="W122" s="108"/>
      <c r="X122" s="127"/>
      <c r="Y122" s="127"/>
      <c r="Z122" s="127"/>
      <c r="AA122" s="127"/>
      <c r="AB122" s="127"/>
      <c r="AC122" s="127"/>
      <c r="AD122" s="127"/>
      <c r="AE122" s="127"/>
      <c r="AF122" s="127"/>
      <c r="AG122" s="127"/>
      <c r="AH122" s="127"/>
      <c r="AI122" s="127"/>
      <c r="AJ122" s="108"/>
      <c r="AK122" s="108"/>
      <c r="AL122" s="11"/>
      <c r="AM122" s="11"/>
      <c r="AN122" s="11"/>
      <c r="AO122" s="52"/>
      <c r="AP122" s="108"/>
      <c r="AQ122" s="108"/>
      <c r="AR122" s="52"/>
      <c r="AS122" s="52"/>
      <c r="AT122" s="52"/>
      <c r="AU122" s="52"/>
      <c r="AV122" s="52"/>
      <c r="AW122" s="52"/>
      <c r="AX122" s="52"/>
      <c r="AY122" s="52"/>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row>
    <row r="123" spans="9:76" x14ac:dyDescent="0.2">
      <c r="I123" s="119"/>
      <c r="J123" s="52"/>
      <c r="K123" s="52"/>
      <c r="L123" s="52"/>
      <c r="M123" s="52"/>
      <c r="N123" s="52"/>
      <c r="O123" s="52"/>
      <c r="P123" s="52"/>
      <c r="Q123" s="52"/>
      <c r="R123" s="52"/>
      <c r="T123" s="104"/>
      <c r="U123" s="125"/>
      <c r="V123" s="125"/>
      <c r="W123" s="108"/>
      <c r="X123" s="127"/>
      <c r="Y123" s="127"/>
      <c r="Z123" s="127"/>
      <c r="AA123" s="127"/>
      <c r="AB123" s="127"/>
      <c r="AC123" s="127"/>
      <c r="AD123" s="127"/>
      <c r="AE123" s="127"/>
      <c r="AF123" s="127"/>
      <c r="AG123" s="127"/>
      <c r="AH123" s="127"/>
      <c r="AI123" s="127"/>
      <c r="AJ123" s="108"/>
      <c r="AK123" s="108"/>
      <c r="AL123" s="11"/>
      <c r="AM123" s="11"/>
      <c r="AN123" s="11"/>
      <c r="AO123" s="52"/>
      <c r="AP123" s="108"/>
      <c r="AQ123" s="108"/>
      <c r="AR123" s="52"/>
      <c r="AS123" s="52"/>
      <c r="AT123" s="52"/>
      <c r="AU123" s="52"/>
      <c r="AV123" s="52"/>
      <c r="AW123" s="52"/>
      <c r="AX123" s="52"/>
      <c r="AY123" s="52"/>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row>
    <row r="124" spans="9:76" x14ac:dyDescent="0.2">
      <c r="I124" s="119"/>
      <c r="J124" s="52"/>
      <c r="K124" s="52"/>
      <c r="L124" s="52"/>
      <c r="M124" s="52"/>
      <c r="N124" s="52"/>
      <c r="O124" s="52"/>
      <c r="P124" s="52"/>
      <c r="Q124" s="52"/>
      <c r="R124" s="52"/>
      <c r="T124" s="104"/>
      <c r="U124" s="125"/>
      <c r="V124" s="125"/>
      <c r="W124" s="108"/>
      <c r="X124" s="127"/>
      <c r="Y124" s="127"/>
      <c r="Z124" s="127"/>
      <c r="AA124" s="127"/>
      <c r="AB124" s="127"/>
      <c r="AC124" s="127"/>
      <c r="AD124" s="127"/>
      <c r="AE124" s="127"/>
      <c r="AF124" s="127"/>
      <c r="AG124" s="127"/>
      <c r="AH124" s="127"/>
      <c r="AI124" s="127"/>
      <c r="AJ124" s="108"/>
      <c r="AK124" s="108"/>
      <c r="AL124" s="11"/>
      <c r="AM124" s="11"/>
      <c r="AN124" s="11"/>
      <c r="AO124" s="52"/>
      <c r="AP124" s="108"/>
      <c r="AQ124" s="108"/>
      <c r="AR124" s="52"/>
      <c r="AS124" s="52"/>
      <c r="AT124" s="52"/>
      <c r="AU124" s="52"/>
      <c r="AV124" s="52"/>
      <c r="AW124" s="52"/>
      <c r="AX124" s="52"/>
      <c r="AY124" s="52"/>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row>
    <row r="125" spans="9:76" x14ac:dyDescent="0.2">
      <c r="I125" s="119"/>
      <c r="J125" s="52"/>
      <c r="K125" s="52"/>
      <c r="L125" s="52"/>
      <c r="M125" s="52"/>
      <c r="N125" s="52"/>
      <c r="O125" s="52"/>
      <c r="P125" s="52"/>
      <c r="Q125" s="52"/>
      <c r="R125" s="52"/>
      <c r="T125" s="104"/>
      <c r="U125" s="125"/>
      <c r="V125" s="125"/>
      <c r="W125" s="108"/>
      <c r="X125" s="127"/>
      <c r="Y125" s="127"/>
      <c r="Z125" s="127"/>
      <c r="AA125" s="127"/>
      <c r="AB125" s="127"/>
      <c r="AC125" s="127"/>
      <c r="AD125" s="127"/>
      <c r="AE125" s="127"/>
      <c r="AF125" s="127"/>
      <c r="AG125" s="127"/>
      <c r="AH125" s="127"/>
      <c r="AI125" s="127"/>
      <c r="AJ125" s="108"/>
      <c r="AK125" s="108"/>
      <c r="AL125" s="11"/>
      <c r="AM125" s="11"/>
      <c r="AN125" s="11"/>
      <c r="AO125" s="52"/>
      <c r="AP125" s="108"/>
      <c r="AQ125" s="108"/>
      <c r="AR125" s="52"/>
      <c r="AS125" s="52"/>
      <c r="AT125" s="52"/>
      <c r="AU125" s="52"/>
      <c r="AV125" s="52"/>
      <c r="AW125" s="52"/>
      <c r="AX125" s="52"/>
      <c r="AY125" s="52"/>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row>
    <row r="126" spans="9:76" x14ac:dyDescent="0.2">
      <c r="I126" s="119"/>
      <c r="J126" s="52"/>
      <c r="K126" s="52"/>
      <c r="L126" s="52"/>
      <c r="M126" s="52"/>
      <c r="N126" s="52"/>
      <c r="O126" s="52"/>
      <c r="P126" s="52"/>
      <c r="Q126" s="52"/>
      <c r="R126" s="52"/>
      <c r="T126" s="104"/>
      <c r="U126" s="125"/>
      <c r="V126" s="125"/>
      <c r="W126" s="108"/>
      <c r="X126" s="127"/>
      <c r="Y126" s="127"/>
      <c r="Z126" s="127"/>
      <c r="AA126" s="127"/>
      <c r="AB126" s="127"/>
      <c r="AC126" s="127"/>
      <c r="AD126" s="127"/>
      <c r="AE126" s="127"/>
      <c r="AF126" s="127"/>
      <c r="AG126" s="127"/>
      <c r="AH126" s="127"/>
      <c r="AI126" s="127"/>
      <c r="AJ126" s="108"/>
      <c r="AK126" s="108"/>
      <c r="AL126" s="11"/>
      <c r="AM126" s="11"/>
      <c r="AN126" s="11"/>
      <c r="AO126" s="52"/>
      <c r="AP126" s="108"/>
      <c r="AQ126" s="108"/>
      <c r="AR126" s="52"/>
      <c r="AS126" s="52"/>
      <c r="AT126" s="52"/>
      <c r="AU126" s="52"/>
      <c r="AV126" s="52"/>
      <c r="AW126" s="52"/>
      <c r="AX126" s="52"/>
      <c r="AY126" s="52"/>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row>
    <row r="127" spans="9:76" x14ac:dyDescent="0.2">
      <c r="AL127" s="11"/>
      <c r="AM127" s="11"/>
      <c r="AN127" s="11"/>
      <c r="AO127" s="52"/>
      <c r="AP127" s="108"/>
      <c r="AQ127" s="108"/>
      <c r="AR127" s="52"/>
      <c r="AS127" s="52"/>
      <c r="AT127" s="52"/>
      <c r="AU127" s="52"/>
      <c r="AV127" s="52"/>
      <c r="AW127" s="52"/>
      <c r="AX127" s="52"/>
      <c r="AY127" s="52"/>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row>
    <row r="128" spans="9:76" x14ac:dyDescent="0.2">
      <c r="AL128" s="11"/>
      <c r="AM128" s="11"/>
      <c r="AN128" s="11"/>
      <c r="AO128" s="52"/>
      <c r="AP128" s="108"/>
      <c r="AQ128" s="108"/>
      <c r="AR128" s="52"/>
      <c r="AS128" s="52"/>
      <c r="AT128" s="52"/>
      <c r="AU128" s="52"/>
      <c r="AV128" s="52"/>
      <c r="AW128" s="52"/>
      <c r="AX128" s="52"/>
      <c r="AY128" s="52"/>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row>
    <row r="129" spans="38:51" x14ac:dyDescent="0.2">
      <c r="AL129" s="11"/>
      <c r="AM129" s="11"/>
      <c r="AN129" s="11"/>
      <c r="AO129" s="52"/>
      <c r="AW129" s="52"/>
      <c r="AX129" s="52"/>
      <c r="AY129" s="52"/>
    </row>
    <row r="130" spans="38:51" x14ac:dyDescent="0.2">
      <c r="AL130" s="11"/>
      <c r="AM130" s="11"/>
      <c r="AN130" s="11"/>
      <c r="AO130" s="52"/>
      <c r="AW130" s="52"/>
      <c r="AX130" s="52"/>
      <c r="AY130" s="52"/>
    </row>
    <row r="131" spans="38:51" x14ac:dyDescent="0.2">
      <c r="AL131" s="11"/>
      <c r="AM131" s="11"/>
      <c r="AN131" s="11"/>
      <c r="AO131" s="52"/>
      <c r="AW131" s="52"/>
      <c r="AX131" s="52"/>
      <c r="AY131" s="52"/>
    </row>
    <row r="132" spans="38:51" x14ac:dyDescent="0.2">
      <c r="AL132" s="11"/>
      <c r="AM132" s="11"/>
      <c r="AN132" s="11"/>
      <c r="AO132" s="52"/>
      <c r="AW132" s="52"/>
      <c r="AX132" s="52"/>
      <c r="AY132" s="52"/>
    </row>
    <row r="133" spans="38:51" x14ac:dyDescent="0.2">
      <c r="AL133" s="11"/>
      <c r="AM133" s="11"/>
      <c r="AN133" s="11"/>
      <c r="AO133" s="52"/>
      <c r="AW133" s="52"/>
      <c r="AX133" s="52"/>
      <c r="AY133" s="52"/>
    </row>
    <row r="134" spans="38:51" x14ac:dyDescent="0.2">
      <c r="AL134" s="11"/>
      <c r="AM134" s="11"/>
      <c r="AN134" s="11"/>
      <c r="AO134" s="52"/>
      <c r="AW134" s="52"/>
      <c r="AX134" s="52"/>
      <c r="AY134" s="52"/>
    </row>
    <row r="135" spans="38:51" x14ac:dyDescent="0.2">
      <c r="AL135" s="11"/>
      <c r="AM135" s="11"/>
      <c r="AN135" s="11"/>
      <c r="AO135" s="52"/>
      <c r="AW135" s="52"/>
      <c r="AX135" s="52"/>
      <c r="AY135" s="52"/>
    </row>
    <row r="136" spans="38:51" x14ac:dyDescent="0.2">
      <c r="AL136" s="11"/>
      <c r="AM136" s="11"/>
      <c r="AN136" s="11"/>
      <c r="AO136" s="52"/>
      <c r="AW136" s="52"/>
      <c r="AX136" s="52"/>
      <c r="AY136" s="52"/>
    </row>
    <row r="137" spans="38:51" x14ac:dyDescent="0.2">
      <c r="AL137" s="11"/>
      <c r="AM137" s="11"/>
      <c r="AN137" s="11"/>
      <c r="AO137" s="52"/>
      <c r="AW137" s="52"/>
      <c r="AX137" s="52"/>
      <c r="AY137" s="52"/>
    </row>
    <row r="138" spans="38:51" x14ac:dyDescent="0.2">
      <c r="AL138" s="11"/>
      <c r="AM138" s="11"/>
      <c r="AN138" s="11"/>
      <c r="AO138" s="52"/>
      <c r="AW138" s="52"/>
      <c r="AX138" s="52"/>
      <c r="AY138" s="52"/>
    </row>
    <row r="139" spans="38:51" x14ac:dyDescent="0.2">
      <c r="AL139" s="11"/>
      <c r="AM139" s="11"/>
      <c r="AN139" s="11"/>
      <c r="AO139" s="52"/>
      <c r="AW139" s="52"/>
      <c r="AX139" s="52"/>
      <c r="AY139" s="52"/>
    </row>
    <row r="140" spans="38:51" x14ac:dyDescent="0.2">
      <c r="AL140" s="11"/>
      <c r="AM140" s="11"/>
      <c r="AN140" s="11"/>
      <c r="AO140" s="52"/>
      <c r="AW140" s="52"/>
      <c r="AX140" s="52"/>
      <c r="AY140" s="52"/>
    </row>
    <row r="141" spans="38:51" x14ac:dyDescent="0.2">
      <c r="AL141" s="11"/>
      <c r="AM141" s="11"/>
      <c r="AN141" s="11"/>
      <c r="AO141" s="52"/>
      <c r="AW141" s="52"/>
      <c r="AX141" s="52"/>
      <c r="AY141" s="52"/>
    </row>
    <row r="142" spans="38:51" x14ac:dyDescent="0.2">
      <c r="AL142" s="11"/>
      <c r="AM142" s="11"/>
      <c r="AN142" s="11"/>
      <c r="AO142" s="52"/>
      <c r="AW142" s="52"/>
      <c r="AX142" s="52"/>
      <c r="AY142" s="52"/>
    </row>
    <row r="143" spans="38:51" x14ac:dyDescent="0.2">
      <c r="AL143" s="11"/>
      <c r="AM143" s="11"/>
      <c r="AN143" s="11"/>
      <c r="AO143" s="52"/>
      <c r="AW143" s="52"/>
      <c r="AX143" s="52"/>
      <c r="AY143" s="52"/>
    </row>
    <row r="144" spans="38:51" x14ac:dyDescent="0.2">
      <c r="AL144" s="11"/>
      <c r="AM144" s="11"/>
      <c r="AN144" s="11"/>
      <c r="AO144" s="52"/>
      <c r="AW144" s="52"/>
      <c r="AX144" s="52"/>
      <c r="AY144" s="52"/>
    </row>
    <row r="145" spans="38:51" x14ac:dyDescent="0.2">
      <c r="AL145" s="11"/>
      <c r="AM145" s="11"/>
      <c r="AN145" s="11"/>
      <c r="AO145" s="52"/>
      <c r="AW145" s="52"/>
      <c r="AX145" s="52"/>
      <c r="AY145" s="52"/>
    </row>
    <row r="146" spans="38:51" x14ac:dyDescent="0.2">
      <c r="AL146" s="11"/>
      <c r="AM146" s="11"/>
      <c r="AN146" s="11"/>
      <c r="AO146" s="52"/>
      <c r="AW146" s="52"/>
      <c r="AX146" s="52"/>
      <c r="AY146" s="52"/>
    </row>
    <row r="147" spans="38:51" x14ac:dyDescent="0.2">
      <c r="AL147" s="11"/>
      <c r="AM147" s="11"/>
      <c r="AN147" s="11"/>
      <c r="AO147" s="52"/>
      <c r="AW147" s="52"/>
      <c r="AX147" s="52"/>
      <c r="AY147" s="52"/>
    </row>
  </sheetData>
  <sheetProtection algorithmName="SHA-512" hashValue="e7KlFbh8aRqb4Sy8M+rAEdVEOUIwgwraAHEt53NdWVL+sVgXxKJFAy3LYAv0C2W/rJJ4fEP7jE8IzX3iElAJmA==" saltValue="BBaTOwxsy1TMdg4Ls1OCyQ==" spinCount="100000" sheet="1" objects="1" scenarios="1"/>
  <mergeCells count="94">
    <mergeCell ref="L1:P1"/>
    <mergeCell ref="L2:P2"/>
    <mergeCell ref="X2:AC2"/>
    <mergeCell ref="AD2:AI2"/>
    <mergeCell ref="AD3:AD5"/>
    <mergeCell ref="AE3:AE5"/>
    <mergeCell ref="AF3:AF5"/>
    <mergeCell ref="AG3:AG5"/>
    <mergeCell ref="AH3:AH5"/>
    <mergeCell ref="AI3:AI5"/>
    <mergeCell ref="AH6:AH10"/>
    <mergeCell ref="AI6:AI10"/>
    <mergeCell ref="BA7:BC7"/>
    <mergeCell ref="BE7:BG7"/>
    <mergeCell ref="D5:F5"/>
    <mergeCell ref="G5:H6"/>
    <mergeCell ref="I5:I6"/>
    <mergeCell ref="D6:F6"/>
    <mergeCell ref="AD6:AD10"/>
    <mergeCell ref="AE6:AE10"/>
    <mergeCell ref="K8:P8"/>
    <mergeCell ref="C9:D9"/>
    <mergeCell ref="C10:D10"/>
    <mergeCell ref="I7:P7"/>
    <mergeCell ref="S7:T7"/>
    <mergeCell ref="U7:U8"/>
    <mergeCell ref="AF6:AF10"/>
    <mergeCell ref="AG6:AG10"/>
    <mergeCell ref="C7:D8"/>
    <mergeCell ref="E7:E8"/>
    <mergeCell ref="F7:F8"/>
    <mergeCell ref="G7:G8"/>
    <mergeCell ref="H7:H8"/>
    <mergeCell ref="AI11:AI15"/>
    <mergeCell ref="C12:D12"/>
    <mergeCell ref="C13:D13"/>
    <mergeCell ref="C14:D14"/>
    <mergeCell ref="C15:D15"/>
    <mergeCell ref="C11:D11"/>
    <mergeCell ref="AD11:AD15"/>
    <mergeCell ref="AE11:AE15"/>
    <mergeCell ref="AF11:AF15"/>
    <mergeCell ref="AG11:AG15"/>
    <mergeCell ref="AH11:AH15"/>
    <mergeCell ref="AH16:AH20"/>
    <mergeCell ref="AI16:AI20"/>
    <mergeCell ref="C17:D17"/>
    <mergeCell ref="C18:D18"/>
    <mergeCell ref="C19:D19"/>
    <mergeCell ref="C20:D20"/>
    <mergeCell ref="C16:D16"/>
    <mergeCell ref="AD16:AD20"/>
    <mergeCell ref="AE16:AE20"/>
    <mergeCell ref="AF16:AF20"/>
    <mergeCell ref="AG16:AG20"/>
    <mergeCell ref="C31:D31"/>
    <mergeCell ref="C21:D21"/>
    <mergeCell ref="C22:D22"/>
    <mergeCell ref="C23:D23"/>
    <mergeCell ref="X23:AC23"/>
    <mergeCell ref="C24:D24"/>
    <mergeCell ref="C25:D25"/>
    <mergeCell ref="BQ6:BS6"/>
    <mergeCell ref="AL7:AN7"/>
    <mergeCell ref="AP7:AQ7"/>
    <mergeCell ref="AT7:AV7"/>
    <mergeCell ref="AW7:AY7"/>
    <mergeCell ref="C37:D37"/>
    <mergeCell ref="C38:D38"/>
    <mergeCell ref="AP4:AR4"/>
    <mergeCell ref="AP6:AR6"/>
    <mergeCell ref="AT6:AX6"/>
    <mergeCell ref="C32:D32"/>
    <mergeCell ref="C33:D33"/>
    <mergeCell ref="C34:D34"/>
    <mergeCell ref="X34:AC34"/>
    <mergeCell ref="C35:D35"/>
    <mergeCell ref="C36:D36"/>
    <mergeCell ref="C26:D26"/>
    <mergeCell ref="C27:D27"/>
    <mergeCell ref="C28:D28"/>
    <mergeCell ref="C29:D29"/>
    <mergeCell ref="C30:D30"/>
    <mergeCell ref="AL28:CD29"/>
    <mergeCell ref="AL35:CD36"/>
    <mergeCell ref="AL37:CD38"/>
    <mergeCell ref="BI7:BK7"/>
    <mergeCell ref="BM7:BO7"/>
    <mergeCell ref="BQ7:BS7"/>
    <mergeCell ref="AL14:CD15"/>
    <mergeCell ref="AL21:CD22"/>
    <mergeCell ref="BX7:BX8"/>
    <mergeCell ref="BW7:BW8"/>
    <mergeCell ref="BV7:BV8"/>
  </mergeCells>
  <phoneticPr fontId="1"/>
  <conditionalFormatting sqref="H9:H13">
    <cfRule type="containsText" dxfId="452" priority="155" operator="containsText" text="船長">
      <formula>NOT(ISERROR(SEARCH("船長",H9)))</formula>
    </cfRule>
    <cfRule type="containsText" dxfId="451" priority="156" operator="containsText" text="一等航海士">
      <formula>NOT(ISERROR(SEARCH("一等航海士",H9)))</formula>
    </cfRule>
  </conditionalFormatting>
  <conditionalFormatting sqref="H14:H15 H21:H22 H28:H29 H35:H38">
    <cfRule type="containsText" dxfId="450" priority="233" operator="containsText" text="船長">
      <formula>NOT(ISERROR(SEARCH("船長",H14)))</formula>
    </cfRule>
    <cfRule type="containsText" dxfId="449" priority="234" operator="containsText" text="一等航海士">
      <formula>NOT(ISERROR(SEARCH("一等航海士",H14)))</formula>
    </cfRule>
  </conditionalFormatting>
  <conditionalFormatting sqref="H16:H20">
    <cfRule type="containsText" dxfId="448" priority="154" operator="containsText" text="一等航海士">
      <formula>NOT(ISERROR(SEARCH("一等航海士",H16)))</formula>
    </cfRule>
    <cfRule type="containsText" dxfId="447" priority="153" operator="containsText" text="船長">
      <formula>NOT(ISERROR(SEARCH("船長",H16)))</formula>
    </cfRule>
  </conditionalFormatting>
  <conditionalFormatting sqref="H23:H27">
    <cfRule type="containsText" dxfId="446" priority="152" operator="containsText" text="一等航海士">
      <formula>NOT(ISERROR(SEARCH("一等航海士",H23)))</formula>
    </cfRule>
    <cfRule type="containsText" dxfId="445" priority="151" operator="containsText" text="船長">
      <formula>NOT(ISERROR(SEARCH("船長",H23)))</formula>
    </cfRule>
  </conditionalFormatting>
  <conditionalFormatting sqref="H30:H34">
    <cfRule type="containsText" dxfId="444" priority="150" operator="containsText" text="一等航海士">
      <formula>NOT(ISERROR(SEARCH("一等航海士",H30)))</formula>
    </cfRule>
    <cfRule type="containsText" dxfId="443" priority="149" operator="containsText" text="船長">
      <formula>NOT(ISERROR(SEARCH("船長",H30)))</formula>
    </cfRule>
  </conditionalFormatting>
  <conditionalFormatting sqref="H9:P13">
    <cfRule type="containsText" dxfId="442" priority="5" operator="containsText" text="三等航海士">
      <formula>NOT(ISERROR(SEARCH("三等航海士",H9)))</formula>
    </cfRule>
    <cfRule type="containsText" dxfId="441" priority="6" operator="containsText" text="二等航海士">
      <formula>NOT(ISERROR(SEARCH("二等航海士",H9)))</formula>
    </cfRule>
  </conditionalFormatting>
  <conditionalFormatting sqref="H16:P20">
    <cfRule type="containsText" dxfId="440" priority="1" operator="containsText" text="三等航海士">
      <formula>NOT(ISERROR(SEARCH("三等航海士",H16)))</formula>
    </cfRule>
    <cfRule type="containsText" dxfId="439" priority="2" operator="containsText" text="二等航海士">
      <formula>NOT(ISERROR(SEARCH("二等航海士",H16)))</formula>
    </cfRule>
  </conditionalFormatting>
  <conditionalFormatting sqref="H30:P34">
    <cfRule type="containsText" dxfId="438" priority="65" operator="containsText" text="二等航海士">
      <formula>NOT(ISERROR(SEARCH("二等航海士",H30)))</formula>
    </cfRule>
    <cfRule type="containsText" dxfId="437" priority="64" operator="containsText" text="三等航海士">
      <formula>NOT(ISERROR(SEARCH("三等航海士",H30)))</formula>
    </cfRule>
  </conditionalFormatting>
  <conditionalFormatting sqref="H22:Q27">
    <cfRule type="containsText" dxfId="436" priority="106" operator="containsText" text="二等航海士">
      <formula>NOT(ISERROR(SEARCH("二等航海士",H22)))</formula>
    </cfRule>
    <cfRule type="containsText" dxfId="435" priority="105" operator="containsText" text="三等航海士">
      <formula>NOT(ISERROR(SEARCH("三等航海士",H22)))</formula>
    </cfRule>
  </conditionalFormatting>
  <conditionalFormatting sqref="H29:R29">
    <cfRule type="containsText" dxfId="434" priority="148" operator="containsText" text="二等航海士">
      <formula>NOT(ISERROR(SEARCH("二等航海士",H29)))</formula>
    </cfRule>
    <cfRule type="containsText" dxfId="433" priority="147" operator="containsText" text="三等航海士">
      <formula>NOT(ISERROR(SEARCH("三等航海士",H29)))</formula>
    </cfRule>
  </conditionalFormatting>
  <conditionalFormatting sqref="K9:P13">
    <cfRule type="containsText" dxfId="432" priority="7" operator="containsText" text="船長">
      <formula>NOT(ISERROR(SEARCH("船長",K9)))</formula>
    </cfRule>
    <cfRule type="containsText" dxfId="431" priority="8" operator="containsText" text="一等航海士">
      <formula>NOT(ISERROR(SEARCH("一等航海士",K9)))</formula>
    </cfRule>
  </conditionalFormatting>
  <conditionalFormatting sqref="K16:P20">
    <cfRule type="containsText" dxfId="430" priority="3" operator="containsText" text="船長">
      <formula>NOT(ISERROR(SEARCH("船長",K16)))</formula>
    </cfRule>
    <cfRule type="containsText" dxfId="429" priority="4" operator="containsText" text="一等航海士">
      <formula>NOT(ISERROR(SEARCH("一等航海士",K16)))</formula>
    </cfRule>
  </conditionalFormatting>
  <conditionalFormatting sqref="K30:P34">
    <cfRule type="containsText" dxfId="428" priority="104" operator="containsText" text="一等航海士">
      <formula>NOT(ISERROR(SEARCH("一等航海士",K30)))</formula>
    </cfRule>
    <cfRule type="containsText" dxfId="427" priority="103" operator="containsText" text="船長">
      <formula>NOT(ISERROR(SEARCH("船長",K30)))</formula>
    </cfRule>
  </conditionalFormatting>
  <conditionalFormatting sqref="K14:Q14">
    <cfRule type="containsText" dxfId="426" priority="102" operator="containsText" text="一等航海士">
      <formula>NOT(ISERROR(SEARCH("一等航海士",K14)))</formula>
    </cfRule>
    <cfRule type="containsText" dxfId="425" priority="101" operator="containsText" text="船長">
      <formula>NOT(ISERROR(SEARCH("船長",K14)))</formula>
    </cfRule>
    <cfRule type="containsText" dxfId="424" priority="100" operator="containsText" text="二等航海士">
      <formula>NOT(ISERROR(SEARCH("二等航海士",K14)))</formula>
    </cfRule>
    <cfRule type="containsText" dxfId="423" priority="99" operator="containsText" text="三等航海士">
      <formula>NOT(ISERROR(SEARCH("三等航海士",K14)))</formula>
    </cfRule>
  </conditionalFormatting>
  <conditionalFormatting sqref="K21:Q21">
    <cfRule type="containsText" dxfId="422" priority="157" operator="containsText" text="三等航海士">
      <formula>NOT(ISERROR(SEARCH("三等航海士",K21)))</formula>
    </cfRule>
    <cfRule type="containsText" dxfId="421" priority="158" operator="containsText" text="二等航海士">
      <formula>NOT(ISERROR(SEARCH("二等航海士",K21)))</formula>
    </cfRule>
  </conditionalFormatting>
  <conditionalFormatting sqref="K21:Q22">
    <cfRule type="containsText" dxfId="420" priority="160" operator="containsText" text="一等航海士">
      <formula>NOT(ISERROR(SEARCH("一等航海士",K21)))</formula>
    </cfRule>
    <cfRule type="containsText" dxfId="419" priority="159" operator="containsText" text="船長">
      <formula>NOT(ISERROR(SEARCH("船長",K21)))</formula>
    </cfRule>
  </conditionalFormatting>
  <conditionalFormatting sqref="K23:Q27">
    <cfRule type="containsText" dxfId="418" priority="107" operator="containsText" text="船長">
      <formula>NOT(ISERROR(SEARCH("船長",K23)))</formula>
    </cfRule>
    <cfRule type="containsText" dxfId="417" priority="108" operator="containsText" text="一等航海士">
      <formula>NOT(ISERROR(SEARCH("一等航海士",K23)))</formula>
    </cfRule>
  </conditionalFormatting>
  <conditionalFormatting sqref="K37:Q37">
    <cfRule type="containsText" dxfId="416" priority="220" operator="containsText" text="一等航海士">
      <formula>NOT(ISERROR(SEARCH("一等航海士",K37)))</formula>
    </cfRule>
    <cfRule type="containsText" dxfId="415" priority="217" operator="containsText" text="三等航海士">
      <formula>NOT(ISERROR(SEARCH("三等航海士",K37)))</formula>
    </cfRule>
    <cfRule type="containsText" dxfId="414" priority="218" operator="containsText" text="二等航海士">
      <formula>NOT(ISERROR(SEARCH("二等航海士",K37)))</formula>
    </cfRule>
    <cfRule type="containsText" dxfId="413" priority="219" operator="containsText" text="船長">
      <formula>NOT(ISERROR(SEARCH("船長",K37)))</formula>
    </cfRule>
  </conditionalFormatting>
  <conditionalFormatting sqref="K28:R28">
    <cfRule type="containsText" dxfId="412" priority="169" operator="containsText" text="三等航海士">
      <formula>NOT(ISERROR(SEARCH("三等航海士",K28)))</formula>
    </cfRule>
    <cfRule type="containsText" dxfId="411" priority="170" operator="containsText" text="二等航海士">
      <formula>NOT(ISERROR(SEARCH("二等航海士",K28)))</formula>
    </cfRule>
  </conditionalFormatting>
  <conditionalFormatting sqref="K28:R29">
    <cfRule type="containsText" dxfId="410" priority="172" operator="containsText" text="一等航海士">
      <formula>NOT(ISERROR(SEARCH("一等航海士",K28)))</formula>
    </cfRule>
    <cfRule type="containsText" dxfId="409" priority="171" operator="containsText" text="船長">
      <formula>NOT(ISERROR(SEARCH("船長",K28)))</formula>
    </cfRule>
  </conditionalFormatting>
  <conditionalFormatting sqref="K35:R35">
    <cfRule type="containsText" dxfId="408" priority="164" operator="containsText" text="一等航海士">
      <formula>NOT(ISERROR(SEARCH("一等航海士",K35)))</formula>
    </cfRule>
    <cfRule type="containsText" dxfId="407" priority="163" operator="containsText" text="船長">
      <formula>NOT(ISERROR(SEARCH("船長",K35)))</formula>
    </cfRule>
    <cfRule type="containsText" dxfId="406" priority="162" operator="containsText" text="二等航海士">
      <formula>NOT(ISERROR(SEARCH("二等航海士",K35)))</formula>
    </cfRule>
    <cfRule type="containsText" dxfId="405" priority="161" operator="containsText" text="三等航海士">
      <formula>NOT(ISERROR(SEARCH("三等航海士",K35)))</formula>
    </cfRule>
  </conditionalFormatting>
  <conditionalFormatting sqref="Q9:T13 Q16:T20 S23:T27 Q30:T34">
    <cfRule type="containsText" dxfId="404" priority="142" operator="containsText" text="二等航海士">
      <formula>NOT(ISERROR(SEARCH("二等航海士",Q9)))</formula>
    </cfRule>
    <cfRule type="containsText" dxfId="403" priority="143" operator="containsText" text="船長">
      <formula>NOT(ISERROR(SEARCH("船長",Q9)))</formula>
    </cfRule>
    <cfRule type="containsText" dxfId="402" priority="144" operator="containsText" text="一等航海士">
      <formula>NOT(ISERROR(SEARCH("一等航海士",Q9)))</formula>
    </cfRule>
    <cfRule type="containsText" dxfId="401" priority="141" operator="containsText" text="三等航海士">
      <formula>NOT(ISERROR(SEARCH("三等航海士",Q9)))</formula>
    </cfRule>
  </conditionalFormatting>
  <conditionalFormatting sqref="R14:R15 K15:Q15 R21:R27 K36:R38">
    <cfRule type="containsText" dxfId="400" priority="232" operator="containsText" text="一等航海士">
      <formula>NOT(ISERROR(SEARCH("一等航海士",K14)))</formula>
    </cfRule>
    <cfRule type="containsText" dxfId="399" priority="231" operator="containsText" text="船長">
      <formula>NOT(ISERROR(SEARCH("船長",K14)))</formula>
    </cfRule>
  </conditionalFormatting>
  <conditionalFormatting sqref="S9">
    <cfRule type="containsText" dxfId="398" priority="140" operator="containsText" text="有">
      <formula>NOT(ISERROR(SEARCH("有",S9)))</formula>
    </cfRule>
  </conditionalFormatting>
  <conditionalFormatting sqref="S16">
    <cfRule type="containsText" dxfId="397" priority="19" operator="containsText" text="有">
      <formula>NOT(ISERROR(SEARCH("有",S16)))</formula>
    </cfRule>
  </conditionalFormatting>
  <conditionalFormatting sqref="S23">
    <cfRule type="containsText" dxfId="396" priority="18" operator="containsText" text="有">
      <formula>NOT(ISERROR(SEARCH("有",S23)))</formula>
    </cfRule>
  </conditionalFormatting>
  <conditionalFormatting sqref="S30">
    <cfRule type="containsText" dxfId="395" priority="17" operator="containsText" text="有">
      <formula>NOT(ISERROR(SEARCH("有",S30)))</formula>
    </cfRule>
  </conditionalFormatting>
  <conditionalFormatting sqref="S9:T13 S16:T20 S23:T27 S30:T34">
    <cfRule type="containsText" dxfId="394" priority="139" operator="containsText" text="有">
      <formula>NOT(ISERROR(SEARCH("有",S9)))</formula>
    </cfRule>
  </conditionalFormatting>
  <conditionalFormatting sqref="S16:T20 S23:T27 S30:T34 S9:T13">
    <cfRule type="containsText" dxfId="393" priority="137" operator="containsText" text="重複">
      <formula>NOT(ISERROR(SEARCH("重複",S9)))</formula>
    </cfRule>
    <cfRule type="containsText" dxfId="392" priority="138" operator="containsText" text="有">
      <formula>NOT(ISERROR(SEARCH("有",S9)))</formula>
    </cfRule>
  </conditionalFormatting>
  <conditionalFormatting sqref="T40">
    <cfRule type="containsText" dxfId="391" priority="145" operator="containsText" text="三等航海士">
      <formula>NOT(ISERROR(SEARCH("三等航海士",T40)))</formula>
    </cfRule>
    <cfRule type="containsText" dxfId="390" priority="146" operator="containsText" text="二等航海士">
      <formula>NOT(ISERROR(SEARCH("二等航海士",T40)))</formula>
    </cfRule>
  </conditionalFormatting>
  <conditionalFormatting sqref="U9:V40 Q40:Q126 T41:AK126">
    <cfRule type="containsText" dxfId="389" priority="89" operator="containsText" text="二等航海士">
      <formula>NOT(ISERROR(SEARCH("二等航海士",Q9)))</formula>
    </cfRule>
    <cfRule type="containsText" dxfId="388" priority="88" operator="containsText" text="三等航海士">
      <formula>NOT(ISERROR(SEARCH("三等航海士",Q9)))</formula>
    </cfRule>
  </conditionalFormatting>
  <conditionalFormatting sqref="W3:W15">
    <cfRule type="containsText" dxfId="387" priority="40" operator="containsText" text="三等航海士">
      <formula>NOT(ISERROR(SEARCH("三等航海士",W3)))</formula>
    </cfRule>
    <cfRule type="containsText" dxfId="386" priority="41" operator="containsText" text="二等航海士">
      <formula>NOT(ISERROR(SEARCH("二等航海士",W3)))</formula>
    </cfRule>
    <cfRule type="containsText" dxfId="385" priority="42" operator="containsText" text="船長">
      <formula>NOT(ISERROR(SEARCH("船長",W3)))</formula>
    </cfRule>
    <cfRule type="containsText" dxfId="384" priority="43" operator="containsText" text="一等航海士">
      <formula>NOT(ISERROR(SEARCH("一等航海士",W3)))</formula>
    </cfRule>
  </conditionalFormatting>
  <conditionalFormatting sqref="W11:W12">
    <cfRule type="containsText" dxfId="383" priority="36" operator="containsText" text="三等航海士">
      <formula>NOT(ISERROR(SEARCH("三等航海士",W11)))</formula>
    </cfRule>
    <cfRule type="containsText" dxfId="382" priority="38" operator="containsText" text="船長">
      <formula>NOT(ISERROR(SEARCH("船長",W11)))</formula>
    </cfRule>
    <cfRule type="containsText" dxfId="381" priority="37" operator="containsText" text="二等航海士">
      <formula>NOT(ISERROR(SEARCH("二等航海士",W11)))</formula>
    </cfRule>
    <cfRule type="containsText" dxfId="380" priority="39" operator="containsText" text="一等航海士">
      <formula>NOT(ISERROR(SEARCH("一等航海士",W11)))</formula>
    </cfRule>
  </conditionalFormatting>
  <conditionalFormatting sqref="W12">
    <cfRule type="containsText" dxfId="379" priority="35" operator="containsText" text="一等航海士">
      <formula>NOT(ISERROR(SEARCH("一等航海士",W12)))</formula>
    </cfRule>
    <cfRule type="containsText" dxfId="378" priority="34" operator="containsText" text="船長">
      <formula>NOT(ISERROR(SEARCH("船長",W12)))</formula>
    </cfRule>
    <cfRule type="containsText" dxfId="377" priority="33" operator="containsText" text="二等航海士">
      <formula>NOT(ISERROR(SEARCH("二等航海士",W12)))</formula>
    </cfRule>
    <cfRule type="containsText" dxfId="376" priority="32" operator="containsText" text="三等航海士">
      <formula>NOT(ISERROR(SEARCH("三等航海士",W12)))</formula>
    </cfRule>
  </conditionalFormatting>
  <conditionalFormatting sqref="W16:W19">
    <cfRule type="containsText" dxfId="375" priority="49" operator="containsText" text="一等航海士">
      <formula>NOT(ISERROR(SEARCH("一等航海士",W16)))</formula>
    </cfRule>
    <cfRule type="containsText" dxfId="374" priority="48" operator="containsText" text="船長">
      <formula>NOT(ISERROR(SEARCH("船長",W16)))</formula>
    </cfRule>
  </conditionalFormatting>
  <conditionalFormatting sqref="W16:W20">
    <cfRule type="containsText" dxfId="373" priority="46" operator="containsText" text="三等航海士">
      <formula>NOT(ISERROR(SEARCH("三等航海士",W16)))</formula>
    </cfRule>
    <cfRule type="containsText" dxfId="372" priority="47" operator="containsText" text="二等航海士">
      <formula>NOT(ISERROR(SEARCH("二等航海士",W16)))</formula>
    </cfRule>
  </conditionalFormatting>
  <conditionalFormatting sqref="W20">
    <cfRule type="containsText" dxfId="371" priority="44" operator="containsText" text="船長">
      <formula>NOT(ISERROR(SEARCH("船長",W20)))</formula>
    </cfRule>
    <cfRule type="containsText" dxfId="370" priority="45" operator="containsText" text="一等航海士">
      <formula>NOT(ISERROR(SEARCH("一等航海士",W20)))</formula>
    </cfRule>
  </conditionalFormatting>
  <conditionalFormatting sqref="W21">
    <cfRule type="containsText" dxfId="369" priority="212" operator="containsText" text="一等航海士">
      <formula>NOT(ISERROR(SEARCH("一等航海士",W21)))</formula>
    </cfRule>
    <cfRule type="containsText" dxfId="368" priority="211" operator="containsText" text="船長">
      <formula>NOT(ISERROR(SEARCH("船長",W21)))</formula>
    </cfRule>
    <cfRule type="containsText" dxfId="367" priority="209" operator="containsText" text="三等航海士">
      <formula>NOT(ISERROR(SEARCH("三等航海士",W21)))</formula>
    </cfRule>
    <cfRule type="containsText" dxfId="366" priority="210" operator="containsText" text="二等航海士">
      <formula>NOT(ISERROR(SEARCH("二等航海士",W21)))</formula>
    </cfRule>
  </conditionalFormatting>
  <conditionalFormatting sqref="W24:W32">
    <cfRule type="containsText" dxfId="365" priority="213" operator="containsText" text="三等航海士">
      <formula>NOT(ISERROR(SEARCH("三等航海士",W24)))</formula>
    </cfRule>
    <cfRule type="containsText" dxfId="364" priority="214" operator="containsText" text="二等航海士">
      <formula>NOT(ISERROR(SEARCH("二等航海士",W24)))</formula>
    </cfRule>
  </conditionalFormatting>
  <conditionalFormatting sqref="W32">
    <cfRule type="containsText" dxfId="363" priority="207" operator="containsText" text="船長">
      <formula>NOT(ISERROR(SEARCH("船長",W32)))</formula>
    </cfRule>
    <cfRule type="containsText" dxfId="362" priority="206" operator="containsText" text="二等航海士">
      <formula>NOT(ISERROR(SEARCH("二等航海士",W32)))</formula>
    </cfRule>
    <cfRule type="containsText" dxfId="361" priority="205" operator="containsText" text="三等航海士">
      <formula>NOT(ISERROR(SEARCH("三等航海士",W32)))</formula>
    </cfRule>
    <cfRule type="containsText" dxfId="360" priority="208" operator="containsText" text="一等航海士">
      <formula>NOT(ISERROR(SEARCH("一等航海士",W32)))</formula>
    </cfRule>
  </conditionalFormatting>
  <conditionalFormatting sqref="W35:W39">
    <cfRule type="containsText" dxfId="359" priority="221" operator="containsText" text="三等航海士">
      <formula>NOT(ISERROR(SEARCH("三等航海士",W35)))</formula>
    </cfRule>
    <cfRule type="containsText" dxfId="358" priority="222" operator="containsText" text="二等航海士">
      <formula>NOT(ISERROR(SEARCH("二等航海士",W35)))</formula>
    </cfRule>
    <cfRule type="containsText" dxfId="357" priority="223" operator="containsText" text="船長">
      <formula>NOT(ISERROR(SEARCH("船長",W35)))</formula>
    </cfRule>
    <cfRule type="containsText" dxfId="356" priority="224" operator="containsText" text="一等航海士">
      <formula>NOT(ISERROR(SEARCH("一等航海士",W35)))</formula>
    </cfRule>
  </conditionalFormatting>
  <conditionalFormatting sqref="W39">
    <cfRule type="containsText" dxfId="355" priority="198" operator="containsText" text="二等航海士">
      <formula>NOT(ISERROR(SEARCH("二等航海士",W39)))</formula>
    </cfRule>
    <cfRule type="containsText" dxfId="354" priority="202" operator="containsText" text="二等航海士">
      <formula>NOT(ISERROR(SEARCH("二等航海士",W39)))</formula>
    </cfRule>
    <cfRule type="containsText" dxfId="353" priority="203" operator="containsText" text="船長">
      <formula>NOT(ISERROR(SEARCH("船長",W39)))</formula>
    </cfRule>
    <cfRule type="containsText" dxfId="352" priority="197" operator="containsText" text="三等航海士">
      <formula>NOT(ISERROR(SEARCH("三等航海士",W39)))</formula>
    </cfRule>
    <cfRule type="containsText" dxfId="351" priority="204" operator="containsText" text="一等航海士">
      <formula>NOT(ISERROR(SEARCH("一等航海士",W39)))</formula>
    </cfRule>
    <cfRule type="containsText" dxfId="350" priority="199" operator="containsText" text="船長">
      <formula>NOT(ISERROR(SEARCH("船長",W39)))</formula>
    </cfRule>
    <cfRule type="containsText" dxfId="349" priority="200" operator="containsText" text="一等航海士">
      <formula>NOT(ISERROR(SEARCH("一等航海士",W39)))</formula>
    </cfRule>
    <cfRule type="containsText" dxfId="348" priority="201" operator="containsText" text="三等航海士">
      <formula>NOT(ISERROR(SEARCH("三等航海士",W39)))</formula>
    </cfRule>
  </conditionalFormatting>
  <conditionalFormatting sqref="W21:AI21">
    <cfRule type="containsText" dxfId="347" priority="192" operator="containsText" text="一等航海士">
      <formula>NOT(ISERROR(SEARCH("一等航海士",W21)))</formula>
    </cfRule>
    <cfRule type="containsText" dxfId="346" priority="191" operator="containsText" text="船長">
      <formula>NOT(ISERROR(SEARCH("船長",W21)))</formula>
    </cfRule>
  </conditionalFormatting>
  <conditionalFormatting sqref="W21:AI22">
    <cfRule type="containsText" dxfId="345" priority="189" operator="containsText" text="三等航海士">
      <formula>NOT(ISERROR(SEARCH("三等航海士",W21)))</formula>
    </cfRule>
    <cfRule type="containsText" dxfId="344" priority="190" operator="containsText" text="二等航海士">
      <formula>NOT(ISERROR(SEARCH("二等航海士",W21)))</formula>
    </cfRule>
  </conditionalFormatting>
  <conditionalFormatting sqref="W32:AJ32">
    <cfRule type="containsText" dxfId="343" priority="180" operator="containsText" text="一等航海士">
      <formula>NOT(ISERROR(SEARCH("一等航海士",W32)))</formula>
    </cfRule>
    <cfRule type="containsText" dxfId="342" priority="178" operator="containsText" text="二等航海士">
      <formula>NOT(ISERROR(SEARCH("二等航海士",W32)))</formula>
    </cfRule>
    <cfRule type="containsText" dxfId="341" priority="179" operator="containsText" text="船長">
      <formula>NOT(ISERROR(SEARCH("船長",W32)))</formula>
    </cfRule>
    <cfRule type="containsText" dxfId="340" priority="177" operator="containsText" text="三等航海士">
      <formula>NOT(ISERROR(SEARCH("三等航海士",W32)))</formula>
    </cfRule>
  </conditionalFormatting>
  <conditionalFormatting sqref="W39:AJ39">
    <cfRule type="containsText" dxfId="339" priority="174" operator="containsText" text="二等航海士">
      <formula>NOT(ISERROR(SEARCH("二等航海士",W39)))</formula>
    </cfRule>
    <cfRule type="containsText" dxfId="338" priority="176" operator="containsText" text="一等航海士">
      <formula>NOT(ISERROR(SEARCH("一等航海士",W39)))</formula>
    </cfRule>
    <cfRule type="containsText" dxfId="337" priority="175" operator="containsText" text="船長">
      <formula>NOT(ISERROR(SEARCH("船長",W39)))</formula>
    </cfRule>
    <cfRule type="containsText" dxfId="336" priority="173" operator="containsText" text="三等航海士">
      <formula>NOT(ISERROR(SEARCH("三等航海士",W39)))</formula>
    </cfRule>
  </conditionalFormatting>
  <conditionalFormatting sqref="Y3:Y20 AA3:AC20">
    <cfRule type="containsText" dxfId="335" priority="181" operator="containsText" text="三等航海士">
      <formula>NOT(ISERROR(SEARCH("三等航海士",Y3)))</formula>
    </cfRule>
    <cfRule type="containsText" dxfId="334" priority="184" operator="containsText" text="一等航海士">
      <formula>NOT(ISERROR(SEARCH("一等航海士",Y3)))</formula>
    </cfRule>
    <cfRule type="containsText" dxfId="333" priority="183" operator="containsText" text="船長">
      <formula>NOT(ISERROR(SEARCH("船長",Y3)))</formula>
    </cfRule>
    <cfRule type="containsText" dxfId="332" priority="182" operator="containsText" text="二等航海士">
      <formula>NOT(ISERROR(SEARCH("二等航海士",Y3)))</formula>
    </cfRule>
  </conditionalFormatting>
  <conditionalFormatting sqref="Y24:Y31 AA24:AF31">
    <cfRule type="containsText" dxfId="331" priority="195" operator="containsText" text="船長">
      <formula>NOT(ISERROR(SEARCH("船長",Y24)))</formula>
    </cfRule>
    <cfRule type="containsText" dxfId="330" priority="196" operator="containsText" text="一等航海士">
      <formula>NOT(ISERROR(SEARCH("一等航海士",Y24)))</formula>
    </cfRule>
    <cfRule type="containsText" dxfId="329" priority="194" operator="containsText" text="二等航海士">
      <formula>NOT(ISERROR(SEARCH("二等航海士",Y24)))</formula>
    </cfRule>
    <cfRule type="containsText" dxfId="328" priority="193" operator="containsText" text="三等航海士">
      <formula>NOT(ISERROR(SEARCH("三等航海士",Y24)))</formula>
    </cfRule>
  </conditionalFormatting>
  <conditionalFormatting sqref="Y35:Y38 AA35:AF38">
    <cfRule type="containsText" dxfId="327" priority="186" operator="containsText" text="二等航海士">
      <formula>NOT(ISERROR(SEARCH("二等航海士",Y35)))</formula>
    </cfRule>
    <cfRule type="containsText" dxfId="326" priority="187" operator="containsText" text="船長">
      <formula>NOT(ISERROR(SEARCH("船長",Y35)))</formula>
    </cfRule>
    <cfRule type="containsText" dxfId="325" priority="188" operator="containsText" text="一等航海士">
      <formula>NOT(ISERROR(SEARCH("一等航海士",Y35)))</formula>
    </cfRule>
    <cfRule type="containsText" dxfId="324" priority="185" operator="containsText" text="三等航海士">
      <formula>NOT(ISERROR(SEARCH("三等航海士",Y35)))</formula>
    </cfRule>
  </conditionalFormatting>
  <conditionalFormatting sqref="AD3:AF3 AD6:AF6 AD11:AF11 AD16:AF16 K39:Q39 W24:W32 AJ23">
    <cfRule type="containsText" dxfId="323" priority="227" operator="containsText" text="船長">
      <formula>NOT(ISERROR(SEARCH("船長",K3)))</formula>
    </cfRule>
  </conditionalFormatting>
  <conditionalFormatting sqref="AD3:AF3 AD6:AF6 AD11:AF11 AD16:AF16 K39:R39">
    <cfRule type="containsText" dxfId="322" priority="225" operator="containsText" text="三等航海士">
      <formula>NOT(ISERROR(SEARCH("三等航海士",K3)))</formula>
    </cfRule>
    <cfRule type="containsText" dxfId="321" priority="226" operator="containsText" text="二等航海士">
      <formula>NOT(ISERROR(SEARCH("二等航海士",K3)))</formula>
    </cfRule>
  </conditionalFormatting>
  <conditionalFormatting sqref="AD3:AF3 AD6:AF6 AD11:AF11 AD16:AF16 AJ23 W24:W32 K39:Q39">
    <cfRule type="containsText" dxfId="320" priority="228" operator="containsText" text="一等航海士">
      <formula>NOT(ISERROR(SEARCH("一等航海士",K3)))</formula>
    </cfRule>
  </conditionalFormatting>
  <conditionalFormatting sqref="AJ23:AJ24 H36:R38 I40:R126 BU8 BU9:BX13 BV7:BX7 H14:I14 R14:R15 H15:Q15 H21:I21 R21:R27 H28:I28 H35:I35">
    <cfRule type="containsText" dxfId="319" priority="229" operator="containsText" text="三等航海士">
      <formula>NOT(ISERROR(SEARCH("三等航海士",H7)))</formula>
    </cfRule>
  </conditionalFormatting>
  <conditionalFormatting sqref="AK6:AK40 I39">
    <cfRule type="containsText" dxfId="318" priority="238" operator="containsText" text="二等航海士">
      <formula>NOT(ISERROR(SEARCH("二等航海士",I6)))</formula>
    </cfRule>
    <cfRule type="containsText" dxfId="317" priority="237" operator="containsText" text="三等航海士">
      <formula>NOT(ISERROR(SEARCH("三等航海士",I6)))</formula>
    </cfRule>
  </conditionalFormatting>
  <conditionalFormatting sqref="AL39 AO39 AL40:AO42">
    <cfRule type="containsText" dxfId="316" priority="24" operator="containsText" text="二等航海士">
      <formula>NOT(ISERROR(SEARCH("二等航海士",AL39)))</formula>
    </cfRule>
  </conditionalFormatting>
  <conditionalFormatting sqref="AL39 AO39 AL40:AO147">
    <cfRule type="containsText" dxfId="315" priority="23" operator="containsText" text="三等航海士">
      <formula>NOT(ISERROR(SEARCH("三等航海士",AL39)))</formula>
    </cfRule>
  </conditionalFormatting>
  <conditionalFormatting sqref="AL8:BP13 AL14 AL16:BP20 AL21 AL23:BP27 AL28 AL30:BP34 AL35 AL37 AL39 AO39:BX39 AL43:BX128 AL6:AO6 AL7 AO7 AW129:AY147 AL129:AO147">
    <cfRule type="containsText" dxfId="314" priority="31" operator="containsText" text="二等航海士">
      <formula>NOT(ISERROR(SEARCH("二等航海士",AL6)))</formula>
    </cfRule>
  </conditionalFormatting>
  <conditionalFormatting sqref="AL8:BS13 AL16:BS20 AL23:BS27 AL30:BS34 AL39 AO39:BX39 BU16:BX20 BU23:BX27 BU30:BX34 AL6:AO6 AL7 AO7 AL14 AL21 AL28 AL35 AL37 AP43:BX128 AW129:AY147">
    <cfRule type="containsText" dxfId="313" priority="26" operator="containsText" text="三等航海士">
      <formula>NOT(ISERROR(SEARCH("三等航海士",AL6)))</formula>
    </cfRule>
  </conditionalFormatting>
  <conditionalFormatting sqref="AV9:AV13 AV16:AV20 AV23:AV27 AV30:AV34 AV39 AV43:AV128 AL9:AO13 AX9:AY13 AL14 AL16:AO20 AX16:AY20 AL21 AL23:AO27 AX23:AY27 AL28 AL30:AO34 AX30:AY34 AL35 AL37 AL39 AO39 AX39:AY39 AX43:AY128 AL43:AO128">
    <cfRule type="containsText" dxfId="312" priority="29" operator="containsText" text="末日だよ">
      <formula>NOT(ISERROR(SEARCH("末日だよ",AL9)))</formula>
    </cfRule>
  </conditionalFormatting>
  <conditionalFormatting sqref="AV9:AV13 AV16:AV20 AV23:AV27 AV30:AV34 AV39 AV43:AV128">
    <cfRule type="containsText" dxfId="311" priority="28" operator="containsText" text="初日だよ">
      <formula>NOT(ISERROR(SEARCH("初日だよ",AV9)))</formula>
    </cfRule>
  </conditionalFormatting>
  <conditionalFormatting sqref="BN9:BN13 BN16:BN20 BN23:BN27 BN30:BN34">
    <cfRule type="cellIs" dxfId="310" priority="25" operator="equal">
      <formula>2</formula>
    </cfRule>
  </conditionalFormatting>
  <conditionalFormatting sqref="BQ9:BS13 BQ16:BS20 BQ23:BS27 BQ30:BS34">
    <cfRule type="cellIs" dxfId="309" priority="22" operator="lessThan">
      <formula>0</formula>
    </cfRule>
  </conditionalFormatting>
  <conditionalFormatting sqref="BQ8:BU13 BQ16:BU20 BQ23:BU27 BQ30:BU34">
    <cfRule type="containsText" dxfId="308" priority="27" operator="containsText" text="二等航海士">
      <formula>NOT(ISERROR(SEARCH("二等航海士",BQ8)))</formula>
    </cfRule>
  </conditionalFormatting>
  <conditionalFormatting sqref="BR9:BS13 BR16:BS20 BR23:BS27 BR30:BS34">
    <cfRule type="containsText" dxfId="307" priority="21" operator="containsText" text="二等航海士">
      <formula>NOT(ISERROR(SEARCH("二等航海士",BR9)))</formula>
    </cfRule>
  </conditionalFormatting>
  <conditionalFormatting sqref="BT8:BT13 BT16:BT20 BT23:BT27 BT30:BT34">
    <cfRule type="containsText" dxfId="306" priority="30" operator="containsText" text="三等航海士">
      <formula>NOT(ISERROR(SEARCH("三等航海士",BT8)))</formula>
    </cfRule>
  </conditionalFormatting>
  <conditionalFormatting sqref="BV7:BX7 BV9:BX13 H14:I14 R14:R15 H15:Q15 H21:I21 R21:R27 AJ23:AJ24 H28:I28 H35:I35 H36:R38 I40:R126">
    <cfRule type="containsText" dxfId="305" priority="230" operator="containsText" text="二等航海士">
      <formula>NOT(ISERROR(SEARCH("二等航海士",H7)))</formula>
    </cfRule>
  </conditionalFormatting>
  <conditionalFormatting sqref="BV16:BX20 BV23:BX27 BV30:BX34">
    <cfRule type="containsText" dxfId="304" priority="20" operator="containsText" text="二等航海士">
      <formula>NOT(ISERROR(SEARCH("二等航海士",BV16)))</formula>
    </cfRule>
  </conditionalFormatting>
  <dataValidations count="9">
    <dataValidation type="list" allowBlank="1" showInputMessage="1" showErrorMessage="1" sqref="H9:H13 H16:H20 H23:H27 H30:H34" xr:uid="{9123C7F2-C245-4508-AC20-C135074ED90F}">
      <formula1>全職位</formula1>
    </dataValidation>
    <dataValidation type="list" allowBlank="1" showInputMessage="1" showErrorMessage="1" sqref="W35:W38 G9:G13 G16:G20 G23:G27 G30:G34" xr:uid="{FBF26352-9AEA-4BD7-998A-7C5B988FB735}">
      <formula1>航海区域</formula1>
    </dataValidation>
    <dataValidation type="list" allowBlank="1" showInputMessage="1" sqref="G35:G38" xr:uid="{AACE7EF7-9B4D-4DC5-B4CD-3FEB2BDCB212}">
      <formula1>航行区域</formula1>
    </dataValidation>
    <dataValidation type="list" allowBlank="1" showInputMessage="1" sqref="E9:E38" xr:uid="{EA50C2F1-CF73-42FE-9842-06E91F213313}">
      <formula1>船種</formula1>
    </dataValidation>
    <dataValidation type="list" allowBlank="1" showInputMessage="1" showErrorMessage="1" sqref="I5" xr:uid="{9240A96A-1AB3-4ABB-8490-E6C6D246EED8}">
      <formula1>"　　,一,　　,二,　　,三,　　,"</formula1>
    </dataValidation>
    <dataValidation type="list" sqref="H35:H38" xr:uid="{14DDFD4E-B875-4A0F-9ECD-0809579AF1E0}">
      <formula1>INDIRECT($I$5)</formula1>
    </dataValidation>
    <dataValidation type="list" allowBlank="1" sqref="W32 W21" xr:uid="{BF80152C-2D8C-41CB-A530-2922572820A2}">
      <formula1>"船長,一等航海士,二等航海士,三等航海士,次席一等航海士,次席二等航海士,次席三等航海士,その他直接入力"</formula1>
    </dataValidation>
    <dataValidation type="list" allowBlank="1" sqref="W24:W32" xr:uid="{A4CDEC8B-209B-42E8-B706-DCAE092D1C48}">
      <formula1>船種</formula1>
    </dataValidation>
    <dataValidation type="list" allowBlank="1" showInputMessage="1" sqref="W3:W20" xr:uid="{925B3641-87AC-4CF0-8C9E-B70C270A4A60}">
      <formula1>全職位</formula1>
    </dataValidation>
  </dataValidations>
  <printOptions horizontalCentered="1" verticalCentered="1"/>
  <pageMargins left="0.31496062992125984" right="0.31496062992125984" top="0.59055118110236227" bottom="0" header="0.31496062992125984" footer="0.31496062992125984"/>
  <pageSetup paperSize="9" scale="3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CEBA3-243C-400F-B6FF-62C868FE1D5F}">
  <sheetPr>
    <tabColor theme="9" tint="0.59999389629810485"/>
    <pageSetUpPr fitToPage="1"/>
  </sheetPr>
  <dimension ref="A1:BO258"/>
  <sheetViews>
    <sheetView showGridLines="0" zoomScale="50" zoomScaleNormal="50" workbookViewId="0">
      <pane xSplit="2" ySplit="8" topLeftCell="C9" activePane="bottomRight" state="frozen"/>
      <selection pane="topRight" activeCell="C1" sqref="C1"/>
      <selection pane="bottomLeft" activeCell="A9" sqref="A9"/>
      <selection pane="bottomRight"/>
    </sheetView>
  </sheetViews>
  <sheetFormatPr defaultColWidth="9" defaultRowHeight="18.75" x14ac:dyDescent="0.2"/>
  <cols>
    <col min="1" max="1" width="6.625" style="25" customWidth="1"/>
    <col min="2" max="2" width="1.625" style="26" customWidth="1"/>
    <col min="3" max="3" width="15.625" style="26" customWidth="1"/>
    <col min="4" max="7" width="20.625" style="26" customWidth="1"/>
    <col min="8" max="8" width="30.625" style="11" customWidth="1"/>
    <col min="9" max="10" width="25.625" style="26" customWidth="1"/>
    <col min="11" max="11" width="7.625" style="27" customWidth="1"/>
    <col min="12" max="12" width="4.625" style="25" customWidth="1"/>
    <col min="13" max="13" width="7.625" style="27" customWidth="1"/>
    <col min="14" max="14" width="4.625" style="25" customWidth="1"/>
    <col min="15" max="15" width="7.625" style="27" customWidth="1"/>
    <col min="16" max="16" width="4.625" style="25" customWidth="1"/>
    <col min="17" max="17" width="6.625" style="25" customWidth="1"/>
    <col min="18" max="18" width="1.625" style="157" customWidth="1"/>
    <col min="19" max="19" width="7.625" style="11" customWidth="1"/>
    <col min="20" max="20" width="7.625" style="65" customWidth="1"/>
    <col min="21" max="21" width="40.625" style="65" customWidth="1"/>
    <col min="22" max="22" width="1.625" style="65" customWidth="1"/>
    <col min="23" max="23" width="35.625" style="25" customWidth="1"/>
    <col min="24" max="24" width="7.625" style="25" customWidth="1"/>
    <col min="25" max="25" width="5.625" style="25" customWidth="1"/>
    <col min="26" max="26" width="7.625" style="25" customWidth="1"/>
    <col min="27" max="27" width="5.625" style="25" customWidth="1"/>
    <col min="28" max="28" width="7.625" style="25" customWidth="1"/>
    <col min="29" max="29" width="5.625" style="25" customWidth="1"/>
    <col min="30" max="30" width="7.625" style="25" customWidth="1"/>
    <col min="31" max="31" width="5.625" style="25" customWidth="1"/>
    <col min="32" max="32" width="7.625" style="25" customWidth="1"/>
    <col min="33" max="33" width="5.625" style="25" customWidth="1"/>
    <col min="34" max="34" width="7.625" style="25" customWidth="1"/>
    <col min="35" max="35" width="5.625" style="25" customWidth="1"/>
    <col min="36" max="36" width="6.625" style="25" customWidth="1"/>
    <col min="37" max="37" width="5.375" style="60" customWidth="1"/>
    <col min="38" max="38" width="3.75" style="25" hidden="1" customWidth="1"/>
    <col min="39" max="39" width="20.625" style="68" hidden="1" customWidth="1"/>
    <col min="40" max="40" width="20.625" style="63" hidden="1" customWidth="1"/>
    <col min="41" max="41" width="23.625" style="60" hidden="1" customWidth="1"/>
    <col min="42" max="42" width="6.625" style="25" hidden="1" customWidth="1"/>
    <col min="43" max="43" width="8.125" style="26" hidden="1" customWidth="1"/>
    <col min="44" max="46" width="10" style="121" hidden="1" customWidth="1"/>
    <col min="47" max="47" width="5.375" style="121" hidden="1" customWidth="1"/>
    <col min="48" max="50" width="10" style="121" hidden="1" customWidth="1"/>
    <col min="51" max="51" width="5.375" style="121" hidden="1" customWidth="1"/>
    <col min="52" max="54" width="10" style="121" hidden="1" customWidth="1"/>
    <col min="55" max="55" width="5.375" style="121" hidden="1" customWidth="1"/>
    <col min="56" max="58" width="10" style="121" hidden="1" customWidth="1"/>
    <col min="59" max="59" width="5.375" style="121" hidden="1" customWidth="1"/>
    <col min="60" max="62" width="10" style="11" hidden="1" customWidth="1"/>
    <col min="63" max="63" width="7.875" style="26" hidden="1" customWidth="1"/>
    <col min="64" max="67" width="6.625" style="25" customWidth="1"/>
    <col min="68" max="16384" width="9" style="26"/>
  </cols>
  <sheetData>
    <row r="1" spans="1:63" ht="33" customHeight="1" thickBot="1" x14ac:dyDescent="0.25">
      <c r="C1" s="26" t="s">
        <v>202</v>
      </c>
      <c r="L1" s="358" t="s">
        <v>164</v>
      </c>
      <c r="M1" s="358"/>
      <c r="N1" s="358"/>
      <c r="O1" s="358"/>
      <c r="P1" s="358"/>
      <c r="S1" s="30"/>
      <c r="T1" s="30"/>
      <c r="W1" s="58" t="s">
        <v>74</v>
      </c>
      <c r="X1" s="59"/>
      <c r="Y1" s="59"/>
      <c r="Z1" s="59"/>
      <c r="AA1" s="59"/>
      <c r="AB1" s="59"/>
      <c r="AC1" s="59"/>
      <c r="AK1" s="61"/>
      <c r="AM1" s="62" t="s">
        <v>94</v>
      </c>
    </row>
    <row r="2" spans="1:63" ht="33" customHeight="1" thickTop="1" thickBot="1" x14ac:dyDescent="0.25">
      <c r="K2" s="27" t="s">
        <v>73</v>
      </c>
      <c r="L2" s="438" t="s">
        <v>72</v>
      </c>
      <c r="M2" s="439"/>
      <c r="N2" s="439"/>
      <c r="O2" s="439"/>
      <c r="P2" s="440"/>
      <c r="R2" s="158"/>
      <c r="S2" s="52"/>
      <c r="T2" s="52"/>
      <c r="W2" s="67" t="s">
        <v>95</v>
      </c>
      <c r="X2" s="441" t="s">
        <v>96</v>
      </c>
      <c r="Y2" s="442"/>
      <c r="Z2" s="442"/>
      <c r="AA2" s="442"/>
      <c r="AB2" s="442"/>
      <c r="AC2" s="443"/>
      <c r="AD2" s="441" t="s">
        <v>14</v>
      </c>
      <c r="AE2" s="442"/>
      <c r="AF2" s="442"/>
      <c r="AG2" s="442"/>
      <c r="AH2" s="442"/>
      <c r="AI2" s="444"/>
      <c r="AK2" s="61"/>
    </row>
    <row r="3" spans="1:63" ht="33" customHeight="1" thickTop="1" x14ac:dyDescent="0.2">
      <c r="C3" s="69" t="s">
        <v>167</v>
      </c>
      <c r="H3" s="25"/>
      <c r="K3" s="26"/>
      <c r="M3" s="26"/>
      <c r="O3" s="26"/>
      <c r="R3" s="159"/>
      <c r="T3" s="11"/>
      <c r="W3" s="149" t="s">
        <v>11</v>
      </c>
      <c r="X3" s="70" cm="1">
        <f t="array" ref="X3">IF(AND(ISBLANK($I$9:$I$38),ISBLANK($J$9:$J$38)),"",SUMIF($H$9:$H$38,W3,K$9:K$38)+INT((SUMIF($H$9:$H$38,W3,M$9:M$38)+INT(SUMIF($H$9:$H$38,W3,O$9:O$38)/30))/12))</f>
        <v>0</v>
      </c>
      <c r="Y3" s="33" t="str">
        <f t="shared" ref="Y3:Y21" si="0">IF(OR(X3="",X3=0),"","年")</f>
        <v/>
      </c>
      <c r="Z3" s="70" cm="1">
        <f t="array" ref="Z3">IF(AND(ISBLANK($I$9:$I$38),ISBLANK($J$9:$J$38)),"",IF((SUMIF($H$9:$H$38,W3,M$9:M$38)+INT(SUMIF($H$9:$H$38,W3,O$9:O$38)/30))&lt;12,SUMIF($H$9:$H$38,W3,M$9:M$38)+INT(SUMIF($H$9:$H$38,W3,O$9:O$38)/30),12*((SUMIF($H$9:$H$38,W3,M$9:M$38)+INT(SUMIF($H$9:$H$38,W3,O$9:O$38)/30))/12-INT((SUMIF($H$9:$H$38,W3,M$9:M$38)+INT(SUMIF($H$9:$H$38,W3,O$9:O$38)/30))/12))))</f>
        <v>0</v>
      </c>
      <c r="AA3" s="33" t="str">
        <f t="shared" ref="AA3:AA21" si="1">IF(OR(Z3="",Z3=0),"","月")</f>
        <v/>
      </c>
      <c r="AB3" s="33" cm="1">
        <f t="array" ref="AB3">IF(AND(ISBLANK($I$9:$I$38),ISBLANK($J$9:$J$38)),"",IF(SUMIF($H$9:$H$38,W3,O$9:O$38)&lt;30,SUMIF($H$9:$H$38,W3,O$9:O$38),30*(SUMIF($H$9:$H$38,W3,O$9:O$38)/30-INT(SUMIF($H$9:$H$38,W3,O$9:O$38)/30))))</f>
        <v>0</v>
      </c>
      <c r="AC3" s="33" t="str">
        <f t="shared" ref="AC3:AC21" si="2">IF(OR(AB3="",AB3=0),"","日")</f>
        <v/>
      </c>
      <c r="AD3" s="423" cm="1">
        <f t="array" ref="AD3">IF(AND(ISBLANK($I$9:$I$38),ISBLANK($J$9:$J$38)),"",SUM(X3:X5)+INT((SUM(Z3:Z5)+INT(SUM(AB3:AB5)/30))/12))</f>
        <v>0</v>
      </c>
      <c r="AE3" s="417" t="str">
        <f>IF(OR(AD3="",AD3=0),"","年")</f>
        <v/>
      </c>
      <c r="AF3" s="417" cm="1">
        <f t="array" ref="AF3">IF(AND(ISBLANK($I$9:$I$38),ISBLANK($J$9:$J$38)),"",IF((SUM(Z3:Z5)+INT(SUM(AB3:AB5)/30))&lt;12,SUM(Z3:Z5)+INT(SUM(AB3:AB5)/30),12*((SUM(Z3:Z5)+INT(SUM(AB3:AB5)/30))/12-INT((SUM(Z3:Z5)+INT(SUM(AB3:AB5)/30))/12))))</f>
        <v>0</v>
      </c>
      <c r="AG3" s="417" t="str">
        <f>IF(OR(AF3="",AF3=0),"","月")</f>
        <v/>
      </c>
      <c r="AH3" s="417" cm="1">
        <f t="array" ref="AH3">IF(AND(ISBLANK($I$9:$I$38),ISBLANK($J$9:$J$38)),"",IF(SUM(AB3:AB5)&lt;30,SUM(AB3:AB5),30*(SUM(AB3:AB5)/30-INT(SUM(AB3:AB5)/30))))</f>
        <v>0</v>
      </c>
      <c r="AI3" s="420" t="str">
        <f>IF(OR(AH3="",AH3=0),"","日")</f>
        <v/>
      </c>
      <c r="AK3" s="61"/>
    </row>
    <row r="4" spans="1:63" ht="33" customHeight="1" thickBot="1" x14ac:dyDescent="0.25">
      <c r="C4" s="25"/>
      <c r="D4" s="25"/>
      <c r="E4" s="25"/>
      <c r="F4" s="25"/>
      <c r="G4" s="25"/>
      <c r="I4" s="25"/>
      <c r="J4" s="25"/>
      <c r="K4" s="25"/>
      <c r="M4" s="25"/>
      <c r="O4" s="25"/>
      <c r="R4" s="160"/>
      <c r="T4" s="11"/>
      <c r="W4" s="150" t="s">
        <v>97</v>
      </c>
      <c r="X4" s="71" cm="1">
        <f t="array" ref="X4">IF(AND(ISBLANK($I$9:$I$38),ISBLANK($J$9:$J$38)),"",SUMIF($H$9:$H$38,W4,K$9:K$38)+INT((SUMIF($H$9:$H$38,W4,M$9:M$38)+INT(SUMIF($H$9:$H$38,W4,O$9:O$38)/30))/12))</f>
        <v>0</v>
      </c>
      <c r="Y4" s="34" t="str">
        <f t="shared" si="0"/>
        <v/>
      </c>
      <c r="Z4" s="71" cm="1">
        <f t="array" ref="Z4">IF(AND(ISBLANK($I$9:$I$38),ISBLANK($J$9:$J$38)),"",IF((SUMIF($H$9:$H$38,W4,M$9:M$38)+INT(SUMIF($H$9:$H$38,W4,O$9:O$38)/30))&lt;12,SUMIF($H$9:$H$38,W4,M$9:M$38)+INT(SUMIF($H$9:$H$38,W4,O$9:O$38)/30),12*((SUMIF($H$9:$H$38,W4,M$9:M$38)+INT(SUMIF($H$9:$H$38,W4,O$9:O$38)/30))/12-INT((SUMIF($H$9:$H$38,W4,M$9:M$38)+INT(SUMIF($H$9:$H$38,W4,O$9:O$38)/30))/12))))</f>
        <v>0</v>
      </c>
      <c r="AA4" s="34" t="str">
        <f t="shared" si="1"/>
        <v/>
      </c>
      <c r="AB4" s="34" cm="1">
        <f t="array" ref="AB4">IF(AND(ISBLANK($I$9:$I$38),ISBLANK($J$9:$J$38)),"",IF(SUMIF($H$9:$H$38,W4,O$9:O$38)&lt;30,SUMIF($H$9:$H$38,W4,O$9:O$38),30*(SUMIF($H$9:$H$38,W4,O$9:O$38)/30-INT(SUMIF($H$9:$H$38,W4,O$9:O$38)/30))))</f>
        <v>0</v>
      </c>
      <c r="AC4" s="34" t="str">
        <f t="shared" si="2"/>
        <v/>
      </c>
      <c r="AD4" s="424"/>
      <c r="AE4" s="418"/>
      <c r="AF4" s="418"/>
      <c r="AG4" s="418"/>
      <c r="AH4" s="418"/>
      <c r="AI4" s="421"/>
      <c r="AK4" s="73"/>
    </row>
    <row r="5" spans="1:63" ht="33" customHeight="1" thickTop="1" thickBot="1" x14ac:dyDescent="0.25">
      <c r="C5" s="74" t="s">
        <v>0</v>
      </c>
      <c r="D5" s="448" t="str">
        <f>IF(ISBLANK('①　一括届出制・フェリー等用（20件まで）１頁目 '!D5),"",('①　一括届出制・フェリー等用（20件まで）１頁目 '!D5))</f>
        <v/>
      </c>
      <c r="E5" s="363"/>
      <c r="F5" s="449"/>
      <c r="G5" s="364" t="s">
        <v>1</v>
      </c>
      <c r="H5" s="365"/>
      <c r="I5" s="430"/>
      <c r="J5" s="11"/>
      <c r="K5" s="11"/>
      <c r="L5" s="11"/>
      <c r="M5" s="11"/>
      <c r="N5" s="11"/>
      <c r="O5" s="11"/>
      <c r="P5" s="11"/>
      <c r="R5" s="31"/>
      <c r="S5" s="30"/>
      <c r="T5" s="30"/>
      <c r="W5" s="151" t="s">
        <v>98</v>
      </c>
      <c r="X5" s="75" cm="1">
        <f t="array" ref="X5">IF(AND(ISBLANK($I$9:$I$38),ISBLANK($J$9:$J$38)),"",SUMIF($H$9:$H$38,W5,K$9:K$38)+INT((SUMIF($H$9:$H$38,W5,M$9:M$38)+INT(SUMIF($H$9:$H$38,W5,O$9:O$38)/30))/12))</f>
        <v>0</v>
      </c>
      <c r="Y5" s="35" t="str">
        <f t="shared" si="0"/>
        <v/>
      </c>
      <c r="Z5" s="75" cm="1">
        <f t="array" ref="Z5">IF(AND(ISBLANK($I$9:$I$38),ISBLANK($J$9:$J$38)),"",IF((SUMIF($H$9:$H$38,W5,M$9:M$38)+INT(SUMIF($H$9:$H$38,W5,O$9:O$38)/30))&lt;12,SUMIF($H$9:$H$38,W5,M$9:M$38)+INT(SUMIF($H$9:$H$38,W5,O$9:O$38)/30),12*((SUMIF($H$9:$H$38,W5,M$9:M$38)+INT(SUMIF($H$9:$H$38,W5,O$9:O$38)/30))/12-INT((SUMIF($H$9:$H$38,W5,M$9:M$38)+INT(SUMIF($H$9:$H$38,W5,O$9:O$38)/30))/12))))</f>
        <v>0</v>
      </c>
      <c r="AA5" s="35" t="str">
        <f t="shared" si="1"/>
        <v/>
      </c>
      <c r="AB5" s="35" cm="1">
        <f t="array" ref="AB5">IF(AND(ISBLANK($I$9:$I$38),ISBLANK($J$9:$J$38)),"",IF(SUMIF($H$9:$H$38,W5,O$9:O$38)&lt;30,SUMIF($H$9:$H$38,W5,O$9:O$38),30*(SUMIF($H$9:$H$38,W5,O$9:O$38)/30-INT(SUMIF($H$9:$H$38,W5,O$9:O$38)/30))))</f>
        <v>0</v>
      </c>
      <c r="AC5" s="35" t="str">
        <f t="shared" si="2"/>
        <v/>
      </c>
      <c r="AD5" s="425"/>
      <c r="AE5" s="419"/>
      <c r="AF5" s="419"/>
      <c r="AG5" s="419"/>
      <c r="AH5" s="419"/>
      <c r="AI5" s="422"/>
      <c r="AK5" s="73"/>
      <c r="AL5" s="373" t="s">
        <v>2</v>
      </c>
      <c r="AM5" s="373"/>
      <c r="AN5" s="373"/>
      <c r="AO5" s="373"/>
      <c r="AP5" s="373"/>
      <c r="AQ5" s="373"/>
      <c r="AR5" s="373"/>
      <c r="AS5" s="373"/>
      <c r="AT5" s="373"/>
      <c r="AU5" s="373"/>
      <c r="AV5" s="373"/>
      <c r="AW5" s="373"/>
      <c r="AX5" s="373"/>
      <c r="AY5" s="373"/>
      <c r="AZ5" s="373"/>
      <c r="BA5" s="373"/>
      <c r="BB5" s="373"/>
      <c r="BC5" s="373"/>
      <c r="BD5" s="373"/>
      <c r="BE5" s="373"/>
      <c r="BF5" s="373"/>
      <c r="BG5" s="373"/>
      <c r="BH5" s="373"/>
      <c r="BI5" s="373"/>
      <c r="BJ5" s="373"/>
      <c r="BK5" s="373"/>
    </row>
    <row r="6" spans="1:63" ht="33" customHeight="1" thickTop="1" thickBot="1" x14ac:dyDescent="0.25">
      <c r="C6" s="74" t="s">
        <v>3</v>
      </c>
      <c r="D6" s="445" t="str">
        <f>IF(ISBLANK('①　一括届出制・フェリー等用（20件まで）１頁目 '!D6),"",('①　一括届出制・フェリー等用（20件まで）１頁目 '!D6))</f>
        <v/>
      </c>
      <c r="E6" s="446"/>
      <c r="F6" s="447"/>
      <c r="G6" s="366"/>
      <c r="H6" s="367"/>
      <c r="I6" s="431"/>
      <c r="J6" s="11"/>
      <c r="K6" s="11"/>
      <c r="L6" s="11"/>
      <c r="M6" s="11"/>
      <c r="N6" s="11"/>
      <c r="O6" s="11"/>
      <c r="P6" s="11"/>
      <c r="R6" s="31"/>
      <c r="S6" s="30"/>
      <c r="T6" s="30"/>
      <c r="W6" s="149" t="s">
        <v>13</v>
      </c>
      <c r="X6" s="70" cm="1">
        <f t="array" ref="X6">IF(AND(ISBLANK($I$9:$I$38),ISBLANK($J$9:$J$38)),"",SUMIF($H$9:$H$38,W6,K$9:K$38)+INT((SUMIF($H$9:$H$38,W6,M$9:M$38)+INT(SUMIF($H$9:$H$38,W6,O$9:O$38)/30))/12))</f>
        <v>0</v>
      </c>
      <c r="Y6" s="33" t="str">
        <f t="shared" si="0"/>
        <v/>
      </c>
      <c r="Z6" s="70" cm="1">
        <f t="array" ref="Z6">IF(AND(ISBLANK($I$9:$I$38),ISBLANK($J$9:$J$38)),"",IF((SUMIF($H$9:$H$38,W6,M$9:M$38)+INT(SUMIF($H$9:$H$38,W6,O$9:O$38)/30))&lt;12,SUMIF($H$9:$H$38,W6,M$9:M$38)+INT(SUMIF($H$9:$H$38,W6,O$9:O$38)/30),12*((SUMIF($H$9:$H$38,W6,M$9:M$38)+INT(SUMIF($H$9:$H$38,W6,O$9:O$38)/30))/12-INT((SUMIF($H$9:$H$38,W6,M$9:M$38)+INT(SUMIF($H$9:$H$38,W6,O$9:O$38)/30))/12))))</f>
        <v>0</v>
      </c>
      <c r="AA6" s="33" t="str">
        <f t="shared" si="1"/>
        <v/>
      </c>
      <c r="AB6" s="33" cm="1">
        <f t="array" ref="AB6">IF(AND(ISBLANK($I$9:$I$38),ISBLANK($J$9:$J$38)),"",IF(SUMIF($H$9:$H$38,W6,O$9:O$38)&lt;30,SUMIF($H$9:$H$38,W6,O$9:O$38),30*(SUMIF($H$9:$H$38,W6,O$9:O$38)/30-INT(SUMIF($H$9:$H$38,W6,O$9:O$38)/30))))</f>
        <v>0</v>
      </c>
      <c r="AC6" s="33" t="str">
        <f t="shared" si="2"/>
        <v/>
      </c>
      <c r="AD6" s="423" cm="1">
        <f t="array" ref="AD6">IF(AND(ISBLANK($I$9:$I$38),ISBLANK($J$9:$J$38)),"",SUM(X6:X10)+INT((SUM(Z6:Z10)+INT(SUM(AB6:AB10)/30))/12))</f>
        <v>0</v>
      </c>
      <c r="AE6" s="417" t="str">
        <f>IF(OR(AD6="",AD6=0),"","年")</f>
        <v/>
      </c>
      <c r="AF6" s="417" cm="1">
        <f t="array" ref="AF6">IF(AND(ISBLANK($I$9:$I$38),ISBLANK($J$9:$J$38)),"",IF((SUM(Z6:Z10)+INT(SUM(AB6:AB10)/30))&lt;12,SUM(Z6:Z10)+INT(SUM(AB6:AB10)/30),12*((SUM(Z6:Z10)+INT(SUM(AB6:AB10)/30))/12-INT((SUM(Z6:Z10)+INT(SUM(AB6:AB10)/30))/12))))</f>
        <v>0</v>
      </c>
      <c r="AG6" s="417" t="str">
        <f>IF(OR(AF6="",AF6=0),"","月")</f>
        <v/>
      </c>
      <c r="AH6" s="417" cm="1">
        <f t="array" ref="AH6">IF(AND(ISBLANK($I$9:$I$38),ISBLANK($J$9:$J$38)),"",IF(SUM(AB6:AB10)&lt;30,SUM(AB6:AB10),30*(SUM(AB6:AB10)/30-INT(SUM(AB6:AB10)/30))))</f>
        <v>0</v>
      </c>
      <c r="AI6" s="420" t="str">
        <f>IF(OR(AH6="",AH6=0),"","日")</f>
        <v/>
      </c>
      <c r="AK6" s="76"/>
      <c r="AM6" s="450" t="s">
        <v>99</v>
      </c>
      <c r="AN6" s="450"/>
      <c r="AO6" s="450"/>
      <c r="AR6" s="11" t="s">
        <v>174</v>
      </c>
      <c r="AS6" s="11" t="s">
        <v>175</v>
      </c>
      <c r="AT6" s="11" t="s">
        <v>176</v>
      </c>
      <c r="AU6" s="11"/>
      <c r="AV6" s="11" t="s">
        <v>177</v>
      </c>
      <c r="AW6" s="11" t="s">
        <v>178</v>
      </c>
      <c r="AX6" s="11" t="s">
        <v>179</v>
      </c>
      <c r="AY6" s="11"/>
      <c r="AZ6" s="11" t="s">
        <v>180</v>
      </c>
      <c r="BA6" s="11" t="s">
        <v>181</v>
      </c>
      <c r="BB6" s="11" t="s">
        <v>182</v>
      </c>
      <c r="BC6" s="11"/>
      <c r="BD6" s="11" t="s">
        <v>183</v>
      </c>
      <c r="BE6" s="11" t="s">
        <v>190</v>
      </c>
      <c r="BF6" s="11" t="s">
        <v>184</v>
      </c>
      <c r="BG6" s="11"/>
      <c r="BH6" s="11" t="s">
        <v>185</v>
      </c>
      <c r="BI6" s="11" t="s">
        <v>186</v>
      </c>
      <c r="BJ6" s="11" t="s">
        <v>188</v>
      </c>
    </row>
    <row r="7" spans="1:63" ht="33" customHeight="1" thickTop="1" thickBot="1" x14ac:dyDescent="0.25">
      <c r="C7" s="359" t="s">
        <v>60</v>
      </c>
      <c r="D7" s="359"/>
      <c r="E7" s="359" t="s">
        <v>59</v>
      </c>
      <c r="F7" s="359" t="s">
        <v>58</v>
      </c>
      <c r="G7" s="359" t="s">
        <v>61</v>
      </c>
      <c r="H7" s="359" t="s">
        <v>62</v>
      </c>
      <c r="I7" s="359" t="s">
        <v>4</v>
      </c>
      <c r="J7" s="359"/>
      <c r="K7" s="359"/>
      <c r="L7" s="359"/>
      <c r="M7" s="359"/>
      <c r="N7" s="359"/>
      <c r="O7" s="359"/>
      <c r="P7" s="359"/>
      <c r="R7" s="86"/>
      <c r="S7" s="378" t="s">
        <v>159</v>
      </c>
      <c r="T7" s="435"/>
      <c r="U7" s="436" t="s">
        <v>166</v>
      </c>
      <c r="V7" s="77"/>
      <c r="W7" s="150" t="s">
        <v>24</v>
      </c>
      <c r="X7" s="71" cm="1">
        <f t="array" ref="X7">IF(AND(ISBLANK($I$9:$I$38),ISBLANK($J$9:$J$38)),"",SUMIF($H$9:$H$38,W7,K$9:K$38)+INT((SUMIF($H$9:$H$38,W7,M$9:M$38)+INT(SUMIF($H$9:$H$38,W7,O$9:O$38)/30))/12))</f>
        <v>0</v>
      </c>
      <c r="Y7" s="34" t="str">
        <f t="shared" si="0"/>
        <v/>
      </c>
      <c r="Z7" s="71" cm="1">
        <f t="array" ref="Z7">IF(AND(ISBLANK($I$9:$I$38),ISBLANK($J$9:$J$38)),"",IF((SUMIF($H$9:$H$38,W7,M$9:M$38)+INT(SUMIF($H$9:$H$38,W7,O$9:O$38)/30))&lt;12,SUMIF($H$9:$H$38,W7,M$9:M$38)+INT(SUMIF($H$9:$H$38,W7,O$9:O$38)/30),12*((SUMIF($H$9:$H$38,W7,M$9:M$38)+INT(SUMIF($H$9:$H$38,W7,O$9:O$38)/30))/12-INT((SUMIF($H$9:$H$38,W7,M$9:M$38)+INT(SUMIF($H$9:$H$38,W7,O$9:O$38)/30))/12))))</f>
        <v>0</v>
      </c>
      <c r="AA7" s="34" t="str">
        <f t="shared" si="1"/>
        <v/>
      </c>
      <c r="AB7" s="34" cm="1">
        <f t="array" ref="AB7">IF(AND(ISBLANK($I$9:$I$38),ISBLANK($J$9:$J$38)),"",IF(SUMIF($H$9:$H$38,W7,O$9:O$38)&lt;30,SUMIF($H$9:$H$38,W7,O$9:O$38),30*(SUMIF($H$9:$H$38,W7,O$9:O$38)/30-INT(SUMIF($H$9:$H$38,W7,O$9:O$38)/30))))</f>
        <v>0</v>
      </c>
      <c r="AC7" s="34" t="str">
        <f t="shared" si="2"/>
        <v/>
      </c>
      <c r="AD7" s="424"/>
      <c r="AE7" s="418"/>
      <c r="AF7" s="418"/>
      <c r="AG7" s="418"/>
      <c r="AH7" s="418"/>
      <c r="AI7" s="421"/>
      <c r="AK7" s="76"/>
      <c r="AM7" s="451" t="s">
        <v>101</v>
      </c>
      <c r="AN7" s="452"/>
      <c r="AO7" s="79" t="s">
        <v>102</v>
      </c>
      <c r="AR7" s="161" t="s">
        <v>53</v>
      </c>
      <c r="AS7" s="162"/>
      <c r="AT7" s="162"/>
      <c r="AU7" s="162"/>
      <c r="AV7" s="162" t="s">
        <v>54</v>
      </c>
      <c r="AW7" s="162"/>
      <c r="AX7" s="162"/>
      <c r="AY7" s="162"/>
      <c r="AZ7" s="162" t="s">
        <v>55</v>
      </c>
      <c r="BA7" s="162"/>
      <c r="BB7" s="162"/>
      <c r="BC7" s="162"/>
      <c r="BD7" s="162" t="s">
        <v>57</v>
      </c>
      <c r="BE7" s="162"/>
      <c r="BF7" s="162"/>
      <c r="BG7" s="162"/>
      <c r="BH7" s="162" t="s">
        <v>56</v>
      </c>
      <c r="BI7" s="162"/>
      <c r="BJ7" s="163"/>
    </row>
    <row r="8" spans="1:63" ht="33" customHeight="1" thickTop="1" thickBot="1" x14ac:dyDescent="0.25">
      <c r="A8" s="25" t="s">
        <v>15</v>
      </c>
      <c r="C8" s="359"/>
      <c r="D8" s="359"/>
      <c r="E8" s="359"/>
      <c r="F8" s="359"/>
      <c r="G8" s="359"/>
      <c r="H8" s="359"/>
      <c r="I8" s="74" t="s">
        <v>70</v>
      </c>
      <c r="J8" s="74" t="s">
        <v>71</v>
      </c>
      <c r="K8" s="359" t="s">
        <v>5</v>
      </c>
      <c r="L8" s="359"/>
      <c r="M8" s="359"/>
      <c r="N8" s="359"/>
      <c r="O8" s="359"/>
      <c r="P8" s="359"/>
      <c r="Q8" s="25" t="s">
        <v>15</v>
      </c>
      <c r="R8" s="86"/>
      <c r="S8" s="49" t="s">
        <v>160</v>
      </c>
      <c r="T8" s="55" t="s">
        <v>161</v>
      </c>
      <c r="U8" s="437"/>
      <c r="V8" s="77"/>
      <c r="W8" s="150" t="s">
        <v>42</v>
      </c>
      <c r="X8" s="71" cm="1">
        <f t="array" ref="X8">IF(AND(ISBLANK($I$9:$I$38),ISBLANK($J$9:$J$38)),"",SUMIF($H$9:$H$38,W8,K$9:K$38)+INT((SUMIF($H$9:$H$38,W8,M$9:M$38)+INT(SUMIF($H$9:$H$38,W8,O$9:O$38)/30))/12))</f>
        <v>0</v>
      </c>
      <c r="Y8" s="34" t="str">
        <f t="shared" si="0"/>
        <v/>
      </c>
      <c r="Z8" s="71" cm="1">
        <f t="array" ref="Z8">IF(AND(ISBLANK($I$9:$I$38),ISBLANK($J$9:$J$38)),"",IF((SUMIF($H$9:$H$38,W8,M$9:M$38)+INT(SUMIF($H$9:$H$38,W8,O$9:O$38)/30))&lt;12,SUMIF($H$9:$H$38,W8,M$9:M$38)+INT(SUMIF($H$9:$H$38,W8,O$9:O$38)/30),12*((SUMIF($H$9:$H$38,W8,M$9:M$38)+INT(SUMIF($H$9:$H$38,W8,O$9:O$38)/30))/12-INT((SUMIF($H$9:$H$38,W8,M$9:M$38)+INT(SUMIF($H$9:$H$38,W8,O$9:O$38)/30))/12))))</f>
        <v>0</v>
      </c>
      <c r="AA8" s="34" t="str">
        <f t="shared" si="1"/>
        <v/>
      </c>
      <c r="AB8" s="34" cm="1">
        <f t="array" ref="AB8">IF(AND(ISBLANK($I$9:$I$38),ISBLANK($J$9:$J$38)),"",IF(SUMIF($H$9:$H$38,W8,O$9:O$38)&lt;30,SUMIF($H$9:$H$38,W8,O$9:O$38),30*(SUMIF($H$9:$H$38,W8,O$9:O$38)/30-INT(SUMIF($H$9:$H$38,W8,O$9:O$38)/30))))</f>
        <v>0</v>
      </c>
      <c r="AC8" s="34" t="str">
        <f t="shared" si="2"/>
        <v/>
      </c>
      <c r="AD8" s="424"/>
      <c r="AE8" s="418"/>
      <c r="AF8" s="418"/>
      <c r="AG8" s="418"/>
      <c r="AH8" s="418"/>
      <c r="AI8" s="421"/>
      <c r="AK8" s="76"/>
      <c r="AM8" s="80" t="s">
        <v>105</v>
      </c>
      <c r="AN8" s="81" t="s">
        <v>106</v>
      </c>
      <c r="AO8" s="82" t="s">
        <v>107</v>
      </c>
      <c r="AR8" s="83" t="s">
        <v>6</v>
      </c>
      <c r="AS8" s="84" t="s">
        <v>7</v>
      </c>
      <c r="AT8" s="84" t="s">
        <v>48</v>
      </c>
      <c r="AU8" s="99"/>
      <c r="AV8" s="164" t="s">
        <v>6</v>
      </c>
      <c r="AW8" s="164" t="s">
        <v>7</v>
      </c>
      <c r="AX8" s="164" t="s">
        <v>48</v>
      </c>
      <c r="AY8" s="99"/>
      <c r="AZ8" s="84" t="s">
        <v>6</v>
      </c>
      <c r="BA8" s="84" t="s">
        <v>51</v>
      </c>
      <c r="BB8" s="84" t="s">
        <v>48</v>
      </c>
      <c r="BC8" s="99"/>
      <c r="BD8" s="84" t="s">
        <v>6</v>
      </c>
      <c r="BE8" s="84" t="s">
        <v>51</v>
      </c>
      <c r="BF8" s="84" t="s">
        <v>48</v>
      </c>
      <c r="BG8" s="99"/>
      <c r="BH8" s="165" t="s">
        <v>49</v>
      </c>
      <c r="BI8" s="166" t="s">
        <v>52</v>
      </c>
      <c r="BJ8" s="167" t="s">
        <v>50</v>
      </c>
    </row>
    <row r="9" spans="1:63" ht="33" customHeight="1" thickTop="1" x14ac:dyDescent="0.15">
      <c r="A9" s="25">
        <v>1</v>
      </c>
      <c r="C9" s="433"/>
      <c r="D9" s="434"/>
      <c r="E9" s="198"/>
      <c r="F9" s="199"/>
      <c r="G9" s="136"/>
      <c r="H9" s="136"/>
      <c r="I9" s="137"/>
      <c r="J9" s="137"/>
      <c r="K9" s="4" t="str">
        <f>IF(BH9=0,"",BH9)</f>
        <v/>
      </c>
      <c r="L9" s="9" t="s">
        <v>8</v>
      </c>
      <c r="M9" s="9" t="str">
        <f>IF(BI9=0,IF(NOT(BH9=0),0,""),BI9)</f>
        <v/>
      </c>
      <c r="N9" s="9" t="s">
        <v>9</v>
      </c>
      <c r="O9" s="9" t="str">
        <f>BJ9</f>
        <v/>
      </c>
      <c r="P9" s="19" t="s">
        <v>10</v>
      </c>
      <c r="Q9" s="25">
        <v>1</v>
      </c>
      <c r="R9" s="31"/>
      <c r="S9" s="50" t="str">
        <f>IF(COUNTIF($I$10:$J$38,I9)&gt;=1,"重複","")</f>
        <v/>
      </c>
      <c r="T9" s="4" t="str">
        <f>IF(COUNTIF($I$10:$J$38,J9)&gt;=1,"重複","")</f>
        <v/>
      </c>
      <c r="U9" s="168" t="str">
        <f>IF(AM9="入力OK","",AM9)&amp;IF(AN9="入力OK","",AN9)</f>
        <v/>
      </c>
      <c r="V9" s="90"/>
      <c r="W9" s="150" t="s">
        <v>123</v>
      </c>
      <c r="X9" s="71" cm="1">
        <f t="array" ref="X9">IF(AND(ISBLANK($I$9:$I$38),ISBLANK($J$9:$J$38)),"",SUMIF($H$9:$H$38,W9,K$9:K$38)+INT((SUMIF($H$9:$H$38,W9,M$9:M$38)+INT(SUMIF($H$9:$H$38,W9,O$9:O$38)/30))/12))</f>
        <v>0</v>
      </c>
      <c r="Y9" s="34" t="str">
        <f t="shared" si="0"/>
        <v/>
      </c>
      <c r="Z9" s="71" cm="1">
        <f t="array" ref="Z9">IF(AND(ISBLANK($I$9:$I$38),ISBLANK($J$9:$J$38)),"",IF((SUMIF($H$9:$H$38,W9,M$9:M$38)+INT(SUMIF($H$9:$H$38,W9,O$9:O$38)/30))&lt;12,SUMIF($H$9:$H$38,W9,M$9:M$38)+INT(SUMIF($H$9:$H$38,W9,O$9:O$38)/30),12*((SUMIF($H$9:$H$38,W9,M$9:M$38)+INT(SUMIF($H$9:$H$38,W9,O$9:O$38)/30))/12-INT((SUMIF($H$9:$H$38,W9,M$9:M$38)+INT(SUMIF($H$9:$H$38,W9,O$9:O$38)/30))/12))))</f>
        <v>0</v>
      </c>
      <c r="AA9" s="34" t="str">
        <f t="shared" si="1"/>
        <v/>
      </c>
      <c r="AB9" s="34" cm="1">
        <f t="array" ref="AB9">IF(AND(ISBLANK($I$9:$I$38),ISBLANK($J$9:$J$38)),"",IF(SUMIF($H$9:$H$38,W9,O$9:O$38)&lt;30,SUMIF($H$9:$H$38,W9,O$9:O$38),30*(SUMIF($H$9:$H$38,W9,O$9:O$38)/30-INT(SUMIF($H$9:$H$38,W9,O$9:O$38)/30))))</f>
        <v>0</v>
      </c>
      <c r="AC9" s="34" t="str">
        <f t="shared" si="2"/>
        <v/>
      </c>
      <c r="AD9" s="424"/>
      <c r="AE9" s="418"/>
      <c r="AF9" s="418"/>
      <c r="AG9" s="418"/>
      <c r="AH9" s="418"/>
      <c r="AI9" s="421"/>
      <c r="AK9" s="76"/>
      <c r="AM9" s="91" t="str">
        <f>IF(I9="","",IF(ISNUMBER(I9)=FALSE,"乗船日が日付ではありません。",IF(J9="","下船日を入力して下さい。",IF(I9&gt;J9,"下船日が乗船日より過去になってます。","入力OK"))))</f>
        <v/>
      </c>
      <c r="AN9" s="92" t="str">
        <f>IF(J9="","",IF(ISNUMBER(J9)=FALSE,"下船日が日付ではありません。",IF(I9="","乗船日が入力されていません。",IF(I9&gt;J9,"","入力OK"))))</f>
        <v/>
      </c>
      <c r="AO9" s="93" t="str">
        <f>IF(AND(AM9="",AN9=""),"未チェック",IF(AND(AM9="入力OK",AN9="入力OK"),"○","×"))</f>
        <v>未チェック</v>
      </c>
      <c r="AR9" s="50" t="str">
        <f>IF(ISBLANK(I9),"",YEAR(I9))</f>
        <v/>
      </c>
      <c r="AS9" s="50" t="str">
        <f>IF(ISBLANK(I9),"",MONTH(I9))</f>
        <v/>
      </c>
      <c r="AT9" s="50" t="str">
        <f>IF(ISBLANK(I9),"",DAY(I9))</f>
        <v/>
      </c>
      <c r="AU9" s="11"/>
      <c r="AV9" s="169" t="str">
        <f>IF(ISBLANK(I9),"",YEAR(I9-1))</f>
        <v/>
      </c>
      <c r="AW9" s="169" t="str">
        <f>IF(ISBLANK(I9),"",MONTH(I9-1))</f>
        <v/>
      </c>
      <c r="AX9" s="169" t="str">
        <f>IF(ISBLANK(I9),"",DAY(I9-1))</f>
        <v/>
      </c>
      <c r="AY9" s="11"/>
      <c r="AZ9" s="50" t="str">
        <f>IF(ISBLANK(J9),"",YEAR(J9))</f>
        <v/>
      </c>
      <c r="BA9" s="50" t="str">
        <f>IF(ISBLANK(J9),"",MONTH(J9))</f>
        <v/>
      </c>
      <c r="BB9" s="50" t="str">
        <f>IF(ISBLANK(J9),"",DAY(J9))</f>
        <v/>
      </c>
      <c r="BC9" s="11"/>
      <c r="BD9" s="50" t="str">
        <f>IF(ISBLANK(J9),"",IF(BA9=1,AZ9-1,AZ9))</f>
        <v/>
      </c>
      <c r="BE9" s="50" t="str">
        <f>IF(ISBLANK(J9),"",IF(BA9=1,12,BA9-1))</f>
        <v/>
      </c>
      <c r="BF9" s="50" t="str">
        <f>IF(ISBLANK(J9),"",IF(OR(BE9=1,BE9=3,BE9=5,BE9=7,BE9=8,BE9=10,BE9=12),31,IF(OR(BE9=4,BE9=6,BE9=9,BE9=11),30,IF(AND(MOD(BD9,4)=0,BE9=2),29,IF(BE9=2,28,"")))))</f>
        <v/>
      </c>
      <c r="BG9" s="11"/>
      <c r="BH9" s="182" t="str">
        <f>IF(ISBLANK(I9),"",IF(AND(NOT(MOD(AR9,4)=0),AS9=3,AT9=1,BA9=2,BB9=28),-1,0)+IF(AND(AS9=1,AT9=1),IF(AND(AR9=AZ9,BA9=12,BB9=31),1,AZ9-AR9+IF(AND(AS9=1,AT9=1,BA9=12,BB9=31),1,0)),DATEDIF(I9-1,J9,"Y")))</f>
        <v/>
      </c>
      <c r="BI9" s="183" t="str">
        <f>IF(ISBLANK(I9),"",IF(AND(AS9=2,AT9=1,OR(AND(MOD(AZ9,4)=0,BA9=2,BB9=29),AND(NOT(MOD(AZ9,4)=0),BA9=2,BB9=28))),1,IF(AND(AS9=BA9,AT9=1,OR(BB9=28,BB9=29)),0,IF(AND(AS9=3,AT9=1,MOD(AZ9,4)=0,BA9=2,BB9=28),11,IF(AND(AT9=1,BJ9=30,OR(AS9=3,AS9=5,AS9=7,AS9=10,AS9=12)),-1)+IF(IF(AND(BB9&gt;=AX9,BA9&gt;=AW9),IF(AND(AT9=1,BB9=30,OR(BA9=1,BA9=3,BA9=5,BA9=7,BA9=8,BA9=10,BA9=12)),BA9-AW9-1,BA9-AW9),IF(AND(BB9&gt;=AX9,BA9&lt;AW9),BA9+12-AW9,IF(AND(BB9&lt;AX9,BA9&gt;=AW9),BE9-AW9+IF(BE9&lt;AW9,12,0)+IF(BJ9=0,1,0),IF(AND(BB9&lt;AX9,BA9&lt;AW9),BE9+12-AW9+IF(BJ9=0,1,0),""))))=12,0,IF(AND(BB9&gt;=AX9,BA9&gt;=AW9),BA9-AW9,IF(AND(BB9&gt;=AX9,BA9&lt;AW9),BA9+12-AW9,IF(AND(BB9&lt;AX9,BA9&gt;=AW9),BE9-AW9+IF(BE9&lt;AW9,12,0)+IF(BJ9=0,1,0),IF(AND(BB9&lt;AX9,BA9&lt;AW9),IF(BE9&gt;=AW9,BE9-AW9,BE9+12-AW9)+IF(BJ9=0,1,0),"")))))))))</f>
        <v/>
      </c>
      <c r="BJ9" s="184" t="str">
        <f>IF(ISBLANK(I9),"",IF(AND(AT9=30,BA9=3,BB9=29,NOT(MOD(AZ9,4)=0)),0,IF(AND(AT9=30,BA9=3,BB9=30,NOT(MOD(AZ9,4)=0)),1,IF(AND(AT9=30,BA9=3,BB9=31,NOT(MOD(AZ9,4)=0)),2,IF(AND(AT9=31,BA9=3,BB9=30),0,IF(AND(AT9=31,BA9=3,BB9=31),1,IF(AND(AT9=1,BB9=31),0,IF(AX9&gt;BF9,BB9,IF(OR(AND(NOT(MOD(AZ9,4)=0),BA9=2,BB9=28,OR(AT9=29,AT9=30,AT9=31)),AND(MOD(AZ9,4)=0,BA9=2,BB9=29,OR(AT9=30,AT9=31))),0,IF(AND(AT9=1,OR(BA9=1,BA9=3,BA9=5,BA9=7,BA9=8,BA9=10,BA9=12),BB9=31),0,IF(AND(AT9=1,OR(BA9=4,BA9=6,BA9=9,BA9=11),BB9=30),0,IF(OR(AND(NOT(MOD(AZ9,4)=0),AT9=1,BA9=2,BB9=28),AND(MOD(AZ9,4)=0,AT9=1,BA9=2,BB9=29)),0,IF(AT9=1,BB9,IF(AND(BB9=1,AX9&gt;=BF9),1,IF(BB9&gt;=AX9,BB9-AX9,BF9-AX9+BB9)))))))))))))))</f>
        <v/>
      </c>
    </row>
    <row r="10" spans="1:63" ht="33" customHeight="1" thickBot="1" x14ac:dyDescent="0.2">
      <c r="A10" s="25">
        <v>2</v>
      </c>
      <c r="C10" s="398"/>
      <c r="D10" s="399"/>
      <c r="E10" s="198"/>
      <c r="F10" s="134"/>
      <c r="G10" s="135"/>
      <c r="H10" s="136"/>
      <c r="I10" s="147"/>
      <c r="J10" s="147"/>
      <c r="K10" s="2" t="str">
        <f>IF(BH10=0,"",BH10)</f>
        <v/>
      </c>
      <c r="L10" s="7" t="s">
        <v>19</v>
      </c>
      <c r="M10" s="7" t="str">
        <f>IF(BI10=0,IF(NOT(BH10=0),0,""),BI10)</f>
        <v/>
      </c>
      <c r="N10" s="7" t="s">
        <v>20</v>
      </c>
      <c r="O10" s="7" t="str">
        <f>BJ10</f>
        <v/>
      </c>
      <c r="P10" s="20" t="s">
        <v>21</v>
      </c>
      <c r="Q10" s="25">
        <v>2</v>
      </c>
      <c r="R10" s="31"/>
      <c r="S10" s="51" t="str">
        <f>IF(OR(COUNTIF($I$9:J9,I10)&gt;=1,COUNTIF(I11:$J$38,I10)&gt;=1),"重複","")</f>
        <v/>
      </c>
      <c r="T10" s="2" t="str">
        <f>IF(OR(COUNTIF($I$9:J9,J10)&gt;=1,COUNTIF(I11:$J$38,J10)&gt;=1),"重複","")</f>
        <v/>
      </c>
      <c r="U10" s="89" t="str">
        <f>IF(AM10="入力OK","",AM10)&amp;IF(AN10="入力OK","",AN10)</f>
        <v/>
      </c>
      <c r="V10" s="90"/>
      <c r="W10" s="151" t="s">
        <v>113</v>
      </c>
      <c r="X10" s="75" cm="1">
        <f t="array" ref="X10">IF(AND(ISBLANK($I$9:$I$38),ISBLANK($J$9:$J$38)),"",SUMIF($H$9:$H$38,W10,K$9:K$38)+INT((SUMIF($H$9:$H$38,W10,M$9:M$38)+INT(SUMIF($H$9:$H$38,W10,O$9:O$38)/30))/12))</f>
        <v>0</v>
      </c>
      <c r="Y10" s="35" t="str">
        <f t="shared" si="0"/>
        <v/>
      </c>
      <c r="Z10" s="75" cm="1">
        <f t="array" ref="Z10">IF(AND(ISBLANK($I$9:$I$38),ISBLANK($J$9:$J$38)),"",IF((SUMIF($H$9:$H$38,W10,M$9:M$38)+INT(SUMIF($H$9:$H$38,W10,O$9:O$38)/30))&lt;12,SUMIF($H$9:$H$38,W10,M$9:M$38)+INT(SUMIF($H$9:$H$38,W10,O$9:O$38)/30),12*((SUMIF($H$9:$H$38,W10,M$9:M$38)+INT(SUMIF($H$9:$H$38,W10,O$9:O$38)/30))/12-INT((SUMIF($H$9:$H$38,W10,M$9:M$38)+INT(SUMIF($H$9:$H$38,W10,O$9:O$38)/30))/12))))</f>
        <v>0</v>
      </c>
      <c r="AA10" s="35" t="str">
        <f t="shared" si="1"/>
        <v/>
      </c>
      <c r="AB10" s="35" cm="1">
        <f t="array" ref="AB10">IF(AND(ISBLANK($I$9:$I$38),ISBLANK($J$9:$J$38)),"",IF(SUMIF($H$9:$H$38,W10,O$9:O$38)&lt;30,SUMIF($H$9:$H$38,W10,O$9:O$38),30*(SUMIF($H$9:$H$38,W10,O$9:O$38)/30-INT(SUMIF($H$9:$H$38,W10,O$9:O$38)/30))))</f>
        <v>0</v>
      </c>
      <c r="AC10" s="35" t="str">
        <f t="shared" si="2"/>
        <v/>
      </c>
      <c r="AD10" s="425"/>
      <c r="AE10" s="419"/>
      <c r="AF10" s="419"/>
      <c r="AG10" s="419"/>
      <c r="AH10" s="419"/>
      <c r="AI10" s="422"/>
      <c r="AK10" s="76"/>
      <c r="AM10" s="95" t="str">
        <f>IF(I10="","",IF(ISNUMBER(I10)=FALSE,"乗船日が日付ではありません。",IF(J10="","下船日を入力して下さい。",IF(I10&gt;J10,"下船日が乗船日より過去になってます。","入力OK"))))</f>
        <v/>
      </c>
      <c r="AN10" s="96" t="str">
        <f>IF(J10="","",IF(ISNUMBER(J10)=FALSE,"下船日が日付ではありません。",IF(I10="","乗船日が入力されていません。",IF(I10&gt;J10,"","入力OK"))))</f>
        <v/>
      </c>
      <c r="AO10" s="97" t="str">
        <f>IF(AND(AM10="",AN10=""),"未チェック",IF(AND(AM10="入力OK",AN10="入力OK"),"○","×"))</f>
        <v>未チェック</v>
      </c>
      <c r="AR10" s="50" t="str">
        <f>IF(ISBLANK(I10),"",YEAR(I10))</f>
        <v/>
      </c>
      <c r="AS10" s="50" t="str">
        <f>IF(ISBLANK(I10),"",MONTH(I10))</f>
        <v/>
      </c>
      <c r="AT10" s="50" t="str">
        <f>IF(ISBLANK(I10),"",DAY(I10))</f>
        <v/>
      </c>
      <c r="AU10" s="11"/>
      <c r="AV10" s="169" t="str">
        <f>IF(ISBLANK(I10),"",YEAR(I10-1))</f>
        <v/>
      </c>
      <c r="AW10" s="169" t="str">
        <f>IF(ISBLANK(I10),"",MONTH(I10-1))</f>
        <v/>
      </c>
      <c r="AX10" s="173" t="str">
        <f>IF(ISBLANK(I10),"",DAY(I10-1))</f>
        <v/>
      </c>
      <c r="AY10" s="11"/>
      <c r="AZ10" s="51" t="str">
        <f>IF(ISBLANK(J10),"",YEAR(J10))</f>
        <v/>
      </c>
      <c r="BA10" s="51" t="str">
        <f>IF(ISBLANK(J10),"",MONTH(J10))</f>
        <v/>
      </c>
      <c r="BB10" s="51" t="str">
        <f>IF(ISBLANK(J10),"",DAY(J10))</f>
        <v/>
      </c>
      <c r="BC10" s="11"/>
      <c r="BD10" s="50" t="str">
        <f>IF(ISBLANK(J10),"",IF(BA10=1,AZ10-1,AZ10))</f>
        <v/>
      </c>
      <c r="BE10" s="50" t="str">
        <f>IF(ISBLANK(J10),"",IF(BA10=1,12,BA10-1))</f>
        <v/>
      </c>
      <c r="BF10" s="50" t="str">
        <f>IF(ISBLANK(J10),"",IF(OR(BE10=1,BE10=3,BE10=5,BE10=7,BE10=8,BE10=10,BE10=12),31,IF(OR(BE10=4,BE10=6,BE10=9,BE10=11),30,IF(AND(MOD(BD10,4)=0,BE10=2),29,IF(BE10=2,28,"")))))</f>
        <v/>
      </c>
      <c r="BG10" s="11"/>
      <c r="BH10" s="170" t="str">
        <f>IF(ISBLANK(I10),"",IF(AND(NOT(MOD(AR10,4)=0),AS10=3,AT10=1,BA10=2,BB10=28),-1,0)+IF(AND(AS10=1,AT10=1),IF(AND(AR10=AZ10,BA10=12,BB10=31),1,AZ10-AR10+IF(AND(AS10=1,AT10=1,BA10=12,BB10=31),1,0)),DATEDIF(I10-1,J10,"Y")))</f>
        <v/>
      </c>
      <c r="BI10" s="171" t="str">
        <f>IF(ISBLANK(I10),"",IF(AND(AS10=2,AT10=1,OR(AND(MOD(AZ10,4)=0,BA10=2,BB10=29),AND(NOT(MOD(AZ10,4)=0),BA10=2,BB10=28))),1,IF(AND(AS10=BA10,AT10=1,OR(BB10=28,BB10=29)),0,IF(AND(AS10=3,AT10=1,MOD(AZ10,4)=0,BA10=2,BB10=28),11,IF(AND(AT10=1,BJ10=30,OR(AS10=3,AS10=5,AS10=7,AS10=10,AS10=12)),-1)+IF(IF(AND(BB10&gt;=AX10,BA10&gt;=AW10),IF(AND(AT10=1,BB10=30,OR(BA10=1,BA10=3,BA10=5,BA10=7,BA10=8,BA10=10,BA10=12)),BA10-AW10-1,BA10-AW10),IF(AND(BB10&gt;=AX10,BA10&lt;AW10),BA10+12-AW10,IF(AND(BB10&lt;AX10,BA10&gt;=AW10),BE10-AW10+IF(BE10&lt;AW10,12,0)+IF(BJ10=0,1,0),IF(AND(BB10&lt;AX10,BA10&lt;AW10),BE10+12-AW10+IF(BJ10=0,1,0),""))))=12,0,IF(AND(BB10&gt;=AX10,BA10&gt;=AW10),BA10-AW10,IF(AND(BB10&gt;=AX10,BA10&lt;AW10),BA10+12-AW10,IF(AND(BB10&lt;AX10,BA10&gt;=AW10),BE10-AW10+IF(BE10&lt;AW10,12,0)+IF(BJ10=0,1,0),IF(AND(BB10&lt;AX10,BA10&lt;AW10),IF(BE10&gt;=AW10,BE10-AW10,BE10+12-AW10)+IF(BJ10=0,1,0),"")))))))))</f>
        <v/>
      </c>
      <c r="BJ10" s="172" t="str">
        <f>IF(ISBLANK(I10),"",IF(AND(AT10=30,BA10=3,BB10=29,NOT(MOD(AZ10,4)=0)),0,IF(AND(AT10=30,BA10=3,BB10=30,NOT(MOD(AZ10,4)=0)),1,IF(AND(AT10=30,BA10=3,BB10=31,NOT(MOD(AZ10,4)=0)),2,IF(AND(AT10=31,BA10=3,BB10=30),0,IF(AND(AT10=31,BA10=3,BB10=31),1,IF(AND(AT10=1,BB10=31),0,IF(AX10&gt;BF10,BB10,IF(OR(AND(NOT(MOD(AZ10,4)=0),BA10=2,BB10=28,OR(AT10=29,AT10=30,AT10=31)),AND(MOD(AZ10,4)=0,BA10=2,BB10=29,OR(AT10=30,AT10=31))),0,IF(AND(AT10=1,OR(BA10=1,BA10=3,BA10=5,BA10=7,BA10=8,BA10=10,BA10=12),BB10=31),0,IF(AND(AT10=1,OR(BA10=4,BA10=6,BA10=9,BA10=11),BB10=30),0,IF(OR(AND(NOT(MOD(AZ10,4)=0),AT10=1,BA10=2,BB10=28),AND(MOD(AZ10,4)=0,AT10=1,BA10=2,BB10=29)),0,IF(AT10=1,BB10,IF(AND(BB10=1,AX10&gt;=BF10),1,IF(BB10&gt;=AX10,BB10-AX10,BF10-AX10+BB10)))))))))))))))</f>
        <v/>
      </c>
    </row>
    <row r="11" spans="1:63" ht="33" customHeight="1" x14ac:dyDescent="0.15">
      <c r="A11" s="25">
        <v>3</v>
      </c>
      <c r="C11" s="398"/>
      <c r="D11" s="399"/>
      <c r="E11" s="198"/>
      <c r="F11" s="134"/>
      <c r="G11" s="135"/>
      <c r="H11" s="136"/>
      <c r="I11" s="147"/>
      <c r="J11" s="147"/>
      <c r="K11" s="2" t="str">
        <f>IF(BH11=0,"",BH11)</f>
        <v/>
      </c>
      <c r="L11" s="7" t="s">
        <v>19</v>
      </c>
      <c r="M11" s="7" t="str">
        <f>IF(BI11=0,IF(NOT(BH11=0),0,""),BI11)</f>
        <v/>
      </c>
      <c r="N11" s="7" t="s">
        <v>20</v>
      </c>
      <c r="O11" s="7" t="str">
        <f>BJ11</f>
        <v/>
      </c>
      <c r="P11" s="20" t="s">
        <v>21</v>
      </c>
      <c r="Q11" s="25">
        <v>3</v>
      </c>
      <c r="R11" s="31"/>
      <c r="S11" s="51" t="str">
        <f>IF(OR(COUNTIF($I$9:J10,I11)&gt;=1,COUNTIF(I12:$J$38,I11)&gt;=1),"重複","")</f>
        <v/>
      </c>
      <c r="T11" s="2" t="str">
        <f>IF(OR(COUNTIF($I$9:J10,J11)&gt;=1,COUNTIF(I12:$J$38,J11)&gt;=1),"重複","")</f>
        <v/>
      </c>
      <c r="U11" s="89" t="str">
        <f>IF(AM11="入力OK","",AM11)&amp;IF(AN11="入力OK","",AN11)</f>
        <v/>
      </c>
      <c r="V11" s="90"/>
      <c r="W11" s="149" t="s">
        <v>22</v>
      </c>
      <c r="X11" s="70" cm="1">
        <f t="array" ref="X11">IF(AND(ISBLANK($I$9:$I$38),ISBLANK($J$9:$J$38)),"",SUMIF($H$9:$H$38,W11,K$9:K$38)+INT((SUMIF($H$9:$H$38,W11,M$9:M$38)+INT(SUMIF($H$9:$H$38,W11,O$9:O$38)/30))/12))</f>
        <v>0</v>
      </c>
      <c r="Y11" s="33" t="str">
        <f t="shared" si="0"/>
        <v/>
      </c>
      <c r="Z11" s="70" cm="1">
        <f t="array" ref="Z11">IF(AND(ISBLANK($I$9:$I$38),ISBLANK($J$9:$J$38)),"",IF((SUMIF($H$9:$H$38,W11,M$9:M$38)+INT(SUMIF($H$9:$H$38,W11,O$9:O$38)/30))&lt;12,SUMIF($H$9:$H$38,W11,M$9:M$38)+INT(SUMIF($H$9:$H$38,W11,O$9:O$38)/30),12*((SUMIF($H$9:$H$38,W11,M$9:M$38)+INT(SUMIF($H$9:$H$38,W11,O$9:O$38)/30))/12-INT((SUMIF($H$9:$H$38,W11,M$9:M$38)+INT(SUMIF($H$9:$H$38,W11,O$9:O$38)/30))/12))))</f>
        <v>0</v>
      </c>
      <c r="AA11" s="33" t="str">
        <f t="shared" si="1"/>
        <v/>
      </c>
      <c r="AB11" s="33" cm="1">
        <f t="array" ref="AB11">IF(AND(ISBLANK($I$9:$I$38),ISBLANK($J$9:$J$38)),"",IF(SUMIF($H$9:$H$38,W11,O$9:O$38)&lt;30,SUMIF($H$9:$H$38,W11,O$9:O$38),30*(SUMIF($H$9:$H$38,W11,O$9:O$38)/30-INT(SUMIF($H$9:$H$38,W11,O$9:O$38)/30))))</f>
        <v>0</v>
      </c>
      <c r="AC11" s="33" t="str">
        <f t="shared" si="2"/>
        <v/>
      </c>
      <c r="AD11" s="423" cm="1">
        <f t="array" ref="AD11">IF(AND(ISBLANK($I$9:$I$38),ISBLANK($J$9:$J$38)),"",SUM(X11:X15)+INT((SUM(Z11:Z15)+INT(SUM(AB11:AB15)/30))/12))</f>
        <v>0</v>
      </c>
      <c r="AE11" s="417" t="str">
        <f>IF(OR(AD11="",AD11=0),"","年")</f>
        <v/>
      </c>
      <c r="AF11" s="417" cm="1">
        <f t="array" ref="AF11">IF(AND(ISBLANK($I$9:$I$38),ISBLANK($J$9:$J$38)),"",IF((SUM(Z11:Z15)+INT(SUM(AB11:AB15)/30))&lt;12,SUM(Z11:Z15)+INT(SUM(AB11:AB15)/30),12*((SUM(Z11:Z15)+INT(SUM(AB11:AB15)/30))/12-INT((SUM(Z11:Z15)+INT(SUM(AB11:AB15)/30))/12))))</f>
        <v>0</v>
      </c>
      <c r="AG11" s="417" t="str">
        <f>IF(OR(AF11="",AF11=0),"","月")</f>
        <v/>
      </c>
      <c r="AH11" s="417" cm="1">
        <f t="array" ref="AH11">IF(AND(ISBLANK($I$9:$I$38),ISBLANK($J$9:$J$38)),"",IF(SUM(AB11:AB15)&lt;30,SUM(AB11:AB15),30*(SUM(AB11:AB15)/30-INT(SUM(AB11:AB15)/30))))</f>
        <v>0</v>
      </c>
      <c r="AI11" s="420" t="str">
        <f>IF(OR(AH11="",AH11=0),"","日")</f>
        <v/>
      </c>
      <c r="AK11" s="76"/>
      <c r="AM11" s="95" t="str">
        <f>IF(I11="","",IF(ISNUMBER(I11)=FALSE,"乗船日が日付ではありません。",IF(J11="","下船日を入力して下さい。",IF(I11&gt;J11,"下船日が乗船日より過去になってます。","入力OK"))))</f>
        <v/>
      </c>
      <c r="AN11" s="96" t="str">
        <f>IF(J11="","",IF(ISNUMBER(J11)=FALSE,"下船日が日付ではありません。",IF(I11="","乗船日が入力されていません。",IF(I11&gt;J11,"","入力OK"))))</f>
        <v/>
      </c>
      <c r="AO11" s="97" t="str">
        <f>IF(AND(AM11="",AN11=""),"未チェック",IF(AND(AM11="入力OK",AN11="入力OK"),"○","×"))</f>
        <v>未チェック</v>
      </c>
      <c r="AR11" s="50" t="str">
        <f>IF(ISBLANK(I11),"",YEAR(I11))</f>
        <v/>
      </c>
      <c r="AS11" s="50" t="str">
        <f>IF(ISBLANK(I11),"",MONTH(I11))</f>
        <v/>
      </c>
      <c r="AT11" s="50" t="str">
        <f>IF(ISBLANK(I11),"",DAY(I11))</f>
        <v/>
      </c>
      <c r="AU11" s="11"/>
      <c r="AV11" s="169" t="str">
        <f>IF(ISBLANK(I11),"",YEAR(I11-1))</f>
        <v/>
      </c>
      <c r="AW11" s="169" t="str">
        <f>IF(ISBLANK(I11),"",MONTH(I11-1))</f>
        <v/>
      </c>
      <c r="AX11" s="173" t="str">
        <f>IF(ISBLANK(I11),"",DAY(I11-1))</f>
        <v/>
      </c>
      <c r="AY11" s="11"/>
      <c r="AZ11" s="51" t="str">
        <f>IF(ISBLANK(J11),"",YEAR(J11))</f>
        <v/>
      </c>
      <c r="BA11" s="51" t="str">
        <f>IF(ISBLANK(J11),"",MONTH(J11))</f>
        <v/>
      </c>
      <c r="BB11" s="51" t="str">
        <f>IF(ISBLANK(J11),"",DAY(J11))</f>
        <v/>
      </c>
      <c r="BC11" s="11"/>
      <c r="BD11" s="50" t="str">
        <f>IF(ISBLANK(J11),"",IF(BA11=1,AZ11-1,AZ11))</f>
        <v/>
      </c>
      <c r="BE11" s="50" t="str">
        <f>IF(ISBLANK(J11),"",IF(BA11=1,12,BA11-1))</f>
        <v/>
      </c>
      <c r="BF11" s="50" t="str">
        <f>IF(ISBLANK(J11),"",IF(OR(BE11=1,BE11=3,BE11=5,BE11=7,BE11=8,BE11=10,BE11=12),31,IF(OR(BE11=4,BE11=6,BE11=9,BE11=11),30,IF(AND(MOD(BD11,4)=0,BE11=2),29,IF(BE11=2,28,"")))))</f>
        <v/>
      </c>
      <c r="BG11" s="11"/>
      <c r="BH11" s="170" t="str">
        <f>IF(ISBLANK(I11),"",IF(AND(NOT(MOD(AR11,4)=0),AS11=3,AT11=1,BA11=2,BB11=28),-1,0)+IF(AND(AS11=1,AT11=1),IF(AND(AR11=AZ11,BA11=12,BB11=31),1,AZ11-AR11+IF(AND(AS11=1,AT11=1,BA11=12,BB11=31),1,0)),DATEDIF(I11-1,J11,"Y")))</f>
        <v/>
      </c>
      <c r="BI11" s="171" t="str">
        <f>IF(ISBLANK(I11),"",IF(AND(AS11=2,AT11=1,OR(AND(MOD(AZ11,4)=0,BA11=2,BB11=29),AND(NOT(MOD(AZ11,4)=0),BA11=2,BB11=28))),1,IF(AND(AS11=BA11,AT11=1,OR(BB11=28,BB11=29)),0,IF(AND(AS11=3,AT11=1,MOD(AZ11,4)=0,BA11=2,BB11=28),11,IF(AND(AT11=1,BJ11=30,OR(AS11=3,AS11=5,AS11=7,AS11=10,AS11=12)),-1)+IF(IF(AND(BB11&gt;=AX11,BA11&gt;=AW11),IF(AND(AT11=1,BB11=30,OR(BA11=1,BA11=3,BA11=5,BA11=7,BA11=8,BA11=10,BA11=12)),BA11-AW11-1,BA11-AW11),IF(AND(BB11&gt;=AX11,BA11&lt;AW11),BA11+12-AW11,IF(AND(BB11&lt;AX11,BA11&gt;=AW11),BE11-AW11+IF(BE11&lt;AW11,12,0)+IF(BJ11=0,1,0),IF(AND(BB11&lt;AX11,BA11&lt;AW11),BE11+12-AW11+IF(BJ11=0,1,0),""))))=12,0,IF(AND(BB11&gt;=AX11,BA11&gt;=AW11),BA11-AW11,IF(AND(BB11&gt;=AX11,BA11&lt;AW11),BA11+12-AW11,IF(AND(BB11&lt;AX11,BA11&gt;=AW11),BE11-AW11+IF(BE11&lt;AW11,12,0)+IF(BJ11=0,1,0),IF(AND(BB11&lt;AX11,BA11&lt;AW11),IF(BE11&gt;=AW11,BE11-AW11,BE11+12-AW11)+IF(BJ11=0,1,0),"")))))))))</f>
        <v/>
      </c>
      <c r="BJ11" s="172" t="str">
        <f>IF(ISBLANK(I11),"",IF(AND(AT11=30,BA11=3,BB11=29,NOT(MOD(AZ11,4)=0)),0,IF(AND(AT11=30,BA11=3,BB11=30,NOT(MOD(AZ11,4)=0)),1,IF(AND(AT11=30,BA11=3,BB11=31,NOT(MOD(AZ11,4)=0)),2,IF(AND(AT11=31,BA11=3,BB11=30),0,IF(AND(AT11=31,BA11=3,BB11=31),1,IF(AND(AT11=1,BB11=31),0,IF(AX11&gt;BF11,BB11,IF(OR(AND(NOT(MOD(AZ11,4)=0),BA11=2,BB11=28,OR(AT11=29,AT11=30,AT11=31)),AND(MOD(AZ11,4)=0,BA11=2,BB11=29,OR(AT11=30,AT11=31))),0,IF(AND(AT11=1,OR(BA11=1,BA11=3,BA11=5,BA11=7,BA11=8,BA11=10,BA11=12),BB11=31),0,IF(AND(AT11=1,OR(BA11=4,BA11=6,BA11=9,BA11=11),BB11=30),0,IF(OR(AND(NOT(MOD(AZ11,4)=0),AT11=1,BA11=2,BB11=28),AND(MOD(AZ11,4)=0,AT11=1,BA11=2,BB11=29)),0,IF(AT11=1,BB11,IF(AND(BB11=1,AX11&gt;=BF11),1,IF(BB11&gt;=AX11,BB11-AX11,BF11-AX11+BB11)))))))))))))))</f>
        <v/>
      </c>
    </row>
    <row r="12" spans="1:63" ht="33" customHeight="1" x14ac:dyDescent="0.15">
      <c r="A12" s="25">
        <v>4</v>
      </c>
      <c r="C12" s="398"/>
      <c r="D12" s="399"/>
      <c r="E12" s="198"/>
      <c r="F12" s="134"/>
      <c r="G12" s="135"/>
      <c r="H12" s="136"/>
      <c r="I12" s="147"/>
      <c r="J12" s="147"/>
      <c r="K12" s="2" t="str">
        <f>IF(BH12=0,"",BH12)</f>
        <v/>
      </c>
      <c r="L12" s="7" t="s">
        <v>19</v>
      </c>
      <c r="M12" s="7" t="str">
        <f>IF(BI12=0,IF(NOT(BH12=0),0,""),BI12)</f>
        <v/>
      </c>
      <c r="N12" s="7" t="s">
        <v>20</v>
      </c>
      <c r="O12" s="7" t="str">
        <f>BJ12</f>
        <v/>
      </c>
      <c r="P12" s="20" t="s">
        <v>21</v>
      </c>
      <c r="Q12" s="25">
        <v>4</v>
      </c>
      <c r="R12" s="31"/>
      <c r="S12" s="51" t="str">
        <f>IF(OR(COUNTIF($I$9:J11,I12)&gt;=1,COUNTIF(I13:$J$38,I12)&gt;=1),"重複","")</f>
        <v/>
      </c>
      <c r="T12" s="2" t="str">
        <f>IF(OR(COUNTIF($I$9:J11,J12)&gt;=1,COUNTIF(I13:$J$38,J12)&gt;=1),"重複","")</f>
        <v/>
      </c>
      <c r="U12" s="89" t="str">
        <f>IF(AM12="入力OK","",AM12)&amp;IF(AN12="入力OK","",AN12)</f>
        <v/>
      </c>
      <c r="V12" s="90"/>
      <c r="W12" s="150" t="s">
        <v>25</v>
      </c>
      <c r="X12" s="71" cm="1">
        <f t="array" ref="X12">IF(AND(ISBLANK($I$9:$I$38),ISBLANK($J$9:$J$38)),"",SUMIF($H$9:$H$38,W12,K$9:K$38)+INT((SUMIF($H$9:$H$38,W12,M$9:M$38)+INT(SUMIF($H$9:$H$38,W12,O$9:O$38)/30))/12))</f>
        <v>0</v>
      </c>
      <c r="Y12" s="34" t="str">
        <f t="shared" si="0"/>
        <v/>
      </c>
      <c r="Z12" s="71" cm="1">
        <f t="array" ref="Z12">IF(AND(ISBLANK($I$9:$I$38),ISBLANK($J$9:$J$38)),"",IF((SUMIF($H$9:$H$38,W12,M$9:M$38)+INT(SUMIF($H$9:$H$38,W12,O$9:O$38)/30))&lt;12,SUMIF($H$9:$H$38,W12,M$9:M$38)+INT(SUMIF($H$9:$H$38,W12,O$9:O$38)/30),12*((SUMIF($H$9:$H$38,W12,M$9:M$38)+INT(SUMIF($H$9:$H$38,W12,O$9:O$38)/30))/12-INT((SUMIF($H$9:$H$38,W12,M$9:M$38)+INT(SUMIF($H$9:$H$38,W12,O$9:O$38)/30))/12))))</f>
        <v>0</v>
      </c>
      <c r="AA12" s="34" t="str">
        <f t="shared" si="1"/>
        <v/>
      </c>
      <c r="AB12" s="34" cm="1">
        <f t="array" ref="AB12">IF(AND(ISBLANK($I$9:$I$38),ISBLANK($J$9:$J$38)),"",IF(SUMIF($H$9:$H$38,W12,O$9:O$38)&lt;30,SUMIF($H$9:$H$38,W12,O$9:O$38),30*(SUMIF($H$9:$H$38,W12,O$9:O$38)/30-INT(SUMIF($H$9:$H$38,W12,O$9:O$38)/30))))</f>
        <v>0</v>
      </c>
      <c r="AC12" s="34" t="str">
        <f t="shared" si="2"/>
        <v/>
      </c>
      <c r="AD12" s="424"/>
      <c r="AE12" s="418"/>
      <c r="AF12" s="418"/>
      <c r="AG12" s="418"/>
      <c r="AH12" s="418"/>
      <c r="AI12" s="421"/>
      <c r="AK12" s="76"/>
      <c r="AM12" s="95" t="str">
        <f>IF(I12="","",IF(ISNUMBER(I12)=FALSE,"乗船日が日付ではありません。",IF(J12="","下船日を入力して下さい。",IF(I12&gt;J12,"下船日が乗船日より過去になってます。","入力OK"))))</f>
        <v/>
      </c>
      <c r="AN12" s="96" t="str">
        <f>IF(J12="","",IF(ISNUMBER(J12)=FALSE,"下船日が日付ではありません。",IF(I12="","乗船日が入力されていません。",IF(I12&gt;J12,"","入力OK"))))</f>
        <v/>
      </c>
      <c r="AO12" s="97" t="str">
        <f>IF(AND(AM12="",AN12=""),"未チェック",IF(AND(AM12="入力OK",AN12="入力OK"),"○","×"))</f>
        <v>未チェック</v>
      </c>
      <c r="AR12" s="50" t="str">
        <f>IF(ISBLANK(I12),"",YEAR(I12))</f>
        <v/>
      </c>
      <c r="AS12" s="50" t="str">
        <f>IF(ISBLANK(I12),"",MONTH(I12))</f>
        <v/>
      </c>
      <c r="AT12" s="50" t="str">
        <f>IF(ISBLANK(I12),"",DAY(I12))</f>
        <v/>
      </c>
      <c r="AU12" s="11"/>
      <c r="AV12" s="169" t="str">
        <f>IF(ISBLANK(I12),"",YEAR(I12-1))</f>
        <v/>
      </c>
      <c r="AW12" s="169" t="str">
        <f>IF(ISBLANK(I12),"",MONTH(I12-1))</f>
        <v/>
      </c>
      <c r="AX12" s="173" t="str">
        <f>IF(ISBLANK(I12),"",DAY(I12-1))</f>
        <v/>
      </c>
      <c r="AY12" s="11"/>
      <c r="AZ12" s="51" t="str">
        <f>IF(ISBLANK(J12),"",YEAR(J12))</f>
        <v/>
      </c>
      <c r="BA12" s="51" t="str">
        <f>IF(ISBLANK(J12),"",MONTH(J12))</f>
        <v/>
      </c>
      <c r="BB12" s="51" t="str">
        <f>IF(ISBLANK(J12),"",DAY(J12))</f>
        <v/>
      </c>
      <c r="BC12" s="11"/>
      <c r="BD12" s="50" t="str">
        <f>IF(ISBLANK(J12),"",IF(BA12=1,AZ12-1,AZ12))</f>
        <v/>
      </c>
      <c r="BE12" s="50" t="str">
        <f>IF(ISBLANK(J12),"",IF(BA12=1,12,BA12-1))</f>
        <v/>
      </c>
      <c r="BF12" s="50" t="str">
        <f>IF(ISBLANK(J12),"",IF(OR(BE12=1,BE12=3,BE12=5,BE12=7,BE12=8,BE12=10,BE12=12),31,IF(OR(BE12=4,BE12=6,BE12=9,BE12=11),30,IF(AND(MOD(BD12,4)=0,BE12=2),29,IF(BE12=2,28,"")))))</f>
        <v/>
      </c>
      <c r="BG12" s="11"/>
      <c r="BH12" s="170" t="str">
        <f>IF(ISBLANK(I12),"",IF(AND(NOT(MOD(AR12,4)=0),AS12=3,AT12=1,BA12=2,BB12=28),-1,0)+IF(AND(AS12=1,AT12=1),IF(AND(AR12=AZ12,BA12=12,BB12=31),1,AZ12-AR12+IF(AND(AS12=1,AT12=1,BA12=12,BB12=31),1,0)),DATEDIF(I12-1,J12,"Y")))</f>
        <v/>
      </c>
      <c r="BI12" s="171" t="str">
        <f>IF(ISBLANK(I12),"",IF(AND(AS12=2,AT12=1,OR(AND(MOD(AZ12,4)=0,BA12=2,BB12=29),AND(NOT(MOD(AZ12,4)=0),BA12=2,BB12=28))),1,IF(AND(AS12=BA12,AT12=1,OR(BB12=28,BB12=29)),0,IF(AND(AS12=3,AT12=1,MOD(AZ12,4)=0,BA12=2,BB12=28),11,IF(AND(AT12=1,BJ12=30,OR(AS12=3,AS12=5,AS12=7,AS12=10,AS12=12)),-1)+IF(IF(AND(BB12&gt;=AX12,BA12&gt;=AW12),IF(AND(AT12=1,BB12=30,OR(BA12=1,BA12=3,BA12=5,BA12=7,BA12=8,BA12=10,BA12=12)),BA12-AW12-1,BA12-AW12),IF(AND(BB12&gt;=AX12,BA12&lt;AW12),BA12+12-AW12,IF(AND(BB12&lt;AX12,BA12&gt;=AW12),BE12-AW12+IF(BE12&lt;AW12,12,0)+IF(BJ12=0,1,0),IF(AND(BB12&lt;AX12,BA12&lt;AW12),BE12+12-AW12+IF(BJ12=0,1,0),""))))=12,0,IF(AND(BB12&gt;=AX12,BA12&gt;=AW12),BA12-AW12,IF(AND(BB12&gt;=AX12,BA12&lt;AW12),BA12+12-AW12,IF(AND(BB12&lt;AX12,BA12&gt;=AW12),BE12-AW12+IF(BE12&lt;AW12,12,0)+IF(BJ12=0,1,0),IF(AND(BB12&lt;AX12,BA12&lt;AW12),IF(BE12&gt;=AW12,BE12-AW12,BE12+12-AW12)+IF(BJ12=0,1,0),"")))))))))</f>
        <v/>
      </c>
      <c r="BJ12" s="172" t="str">
        <f>IF(ISBLANK(I12),"",IF(AND(AT12=30,BA12=3,BB12=29,NOT(MOD(AZ12,4)=0)),0,IF(AND(AT12=30,BA12=3,BB12=30,NOT(MOD(AZ12,4)=0)),1,IF(AND(AT12=30,BA12=3,BB12=31,NOT(MOD(AZ12,4)=0)),2,IF(AND(AT12=31,BA12=3,BB12=30),0,IF(AND(AT12=31,BA12=3,BB12=31),1,IF(AND(AT12=1,BB12=31),0,IF(AX12&gt;BF12,BB12,IF(OR(AND(NOT(MOD(AZ12,4)=0),BA12=2,BB12=28,OR(AT12=29,AT12=30,AT12=31)),AND(MOD(AZ12,4)=0,BA12=2,BB12=29,OR(AT12=30,AT12=31))),0,IF(AND(AT12=1,OR(BA12=1,BA12=3,BA12=5,BA12=7,BA12=8,BA12=10,BA12=12),BB12=31),0,IF(AND(AT12=1,OR(BA12=4,BA12=6,BA12=9,BA12=11),BB12=30),0,IF(OR(AND(NOT(MOD(AZ12,4)=0),AT12=1,BA12=2,BB12=28),AND(MOD(AZ12,4)=0,AT12=1,BA12=2,BB12=29)),0,IF(AT12=1,BB12,IF(AND(BB12=1,AX12&gt;=BF12),1,IF(BB12&gt;=AX12,BB12-AX12,BF12-AX12+BB12)))))))))))))))</f>
        <v/>
      </c>
    </row>
    <row r="13" spans="1:63" ht="33" customHeight="1" thickBot="1" x14ac:dyDescent="0.2">
      <c r="A13" s="25">
        <v>5</v>
      </c>
      <c r="C13" s="400"/>
      <c r="D13" s="401"/>
      <c r="E13" s="140"/>
      <c r="F13" s="139"/>
      <c r="G13" s="140"/>
      <c r="H13" s="141"/>
      <c r="I13" s="148"/>
      <c r="J13" s="195"/>
      <c r="K13" s="5" t="str">
        <f>IF(BH13=0,"",BH13)</f>
        <v/>
      </c>
      <c r="L13" s="10" t="s">
        <v>19</v>
      </c>
      <c r="M13" s="10" t="str">
        <f>IF(BI13=0,IF(NOT(BH13=0),0,""),BI13)</f>
        <v/>
      </c>
      <c r="N13" s="10" t="s">
        <v>20</v>
      </c>
      <c r="O13" s="10" t="str">
        <f>BJ13</f>
        <v/>
      </c>
      <c r="P13" s="22" t="s">
        <v>21</v>
      </c>
      <c r="Q13" s="25">
        <v>5</v>
      </c>
      <c r="R13" s="31"/>
      <c r="S13" s="51" t="str">
        <f>IF(OR(COUNTIF($I$9:J12,I13)&gt;=1,COUNTIF(I14:$J$38,I13)&gt;=1),"重複","")</f>
        <v/>
      </c>
      <c r="T13" s="2" t="str">
        <f>IF(OR(COUNTIF($I$9:J12,J13)&gt;=1,COUNTIF(I14:$J$38,J13)&gt;=1),"重複","")</f>
        <v/>
      </c>
      <c r="U13" s="89" t="str">
        <f>IF(AM13="入力OK","",AM13)&amp;IF(AN13="入力OK","",AN13)</f>
        <v/>
      </c>
      <c r="V13" s="90"/>
      <c r="W13" s="150" t="s">
        <v>27</v>
      </c>
      <c r="X13" s="71" cm="1">
        <f t="array" ref="X13">IF(AND(ISBLANK($I$9:$I$38),ISBLANK($J$9:$J$38)),"",SUMIF($H$9:$H$38,W13,K$9:K$38)+INT((SUMIF($H$9:$H$38,W13,M$9:M$38)+INT(SUMIF($H$9:$H$38,W13,O$9:O$38)/30))/12))</f>
        <v>0</v>
      </c>
      <c r="Y13" s="34" t="str">
        <f t="shared" si="0"/>
        <v/>
      </c>
      <c r="Z13" s="71" cm="1">
        <f t="array" ref="Z13">IF(AND(ISBLANK($I$9:$I$38),ISBLANK($J$9:$J$38)),"",IF((SUMIF($H$9:$H$38,W13,M$9:M$38)+INT(SUMIF($H$9:$H$38,W13,O$9:O$38)/30))&lt;12,SUMIF($H$9:$H$38,W13,M$9:M$38)+INT(SUMIF($H$9:$H$38,W13,O$9:O$38)/30),12*((SUMIF($H$9:$H$38,W13,M$9:M$38)+INT(SUMIF($H$9:$H$38,W13,O$9:O$38)/30))/12-INT((SUMIF($H$9:$H$38,W13,M$9:M$38)+INT(SUMIF($H$9:$H$38,W13,O$9:O$38)/30))/12))))</f>
        <v>0</v>
      </c>
      <c r="AA13" s="34" t="str">
        <f t="shared" si="1"/>
        <v/>
      </c>
      <c r="AB13" s="34" cm="1">
        <f t="array" ref="AB13">IF(AND(ISBLANK($I$9:$I$38),ISBLANK($J$9:$J$38)),"",IF(SUMIF($H$9:$H$38,W13,O$9:O$38)&lt;30,SUMIF($H$9:$H$38,W13,O$9:O$38),30*(SUMIF($H$9:$H$38,W13,O$9:O$38)/30-INT(SUMIF($H$9:$H$38,W13,O$9:O$38)/30))))</f>
        <v>0</v>
      </c>
      <c r="AC13" s="34" t="str">
        <f t="shared" si="2"/>
        <v/>
      </c>
      <c r="AD13" s="424"/>
      <c r="AE13" s="418"/>
      <c r="AF13" s="418"/>
      <c r="AG13" s="418"/>
      <c r="AH13" s="418"/>
      <c r="AI13" s="421"/>
      <c r="AK13" s="76"/>
      <c r="AM13" s="95" t="str">
        <f>IF(I13="","",IF(ISNUMBER(I13)=FALSE,"乗船日が日付ではありません。",IF(J13="","下船日を入力して下さい。",IF(I13&gt;J13,"下船日が乗船日より過去になってます。","入力OK"))))</f>
        <v/>
      </c>
      <c r="AN13" s="96" t="str">
        <f>IF(J13="","",IF(ISNUMBER(J13)=FALSE,"下船日が日付ではありません。",IF(I13="","乗船日が入力されていません。",IF(I13&gt;J13,"","入力OK"))))</f>
        <v/>
      </c>
      <c r="AO13" s="97" t="str">
        <f>IF(AND(AM13="",AN13=""),"未チェック",IF(AND(AM13="入力OK",AN13="入力OK"),"○","×"))</f>
        <v>未チェック</v>
      </c>
      <c r="AR13" s="175" t="str">
        <f>IF(ISBLANK(I13),"",YEAR(I13))</f>
        <v/>
      </c>
      <c r="AS13" s="175" t="str">
        <f>IF(ISBLANK(I13),"",MONTH(I13))</f>
        <v/>
      </c>
      <c r="AT13" s="175" t="str">
        <f>IF(ISBLANK(I13),"",DAY(I13))</f>
        <v/>
      </c>
      <c r="AU13" s="11"/>
      <c r="AV13" s="176" t="str">
        <f>IF(ISBLANK(I13),"",YEAR(I13-1))</f>
        <v/>
      </c>
      <c r="AW13" s="176" t="str">
        <f>IF(ISBLANK(I13),"",MONTH(I13-1))</f>
        <v/>
      </c>
      <c r="AX13" s="177" t="str">
        <f>IF(ISBLANK(I13),"",DAY(I13-1))</f>
        <v/>
      </c>
      <c r="AY13" s="11"/>
      <c r="AZ13" s="178" t="str">
        <f>IF(ISBLANK(J13),"",YEAR(J13))</f>
        <v/>
      </c>
      <c r="BA13" s="178" t="str">
        <f>IF(ISBLANK(J13),"",MONTH(J13))</f>
        <v/>
      </c>
      <c r="BB13" s="178" t="str">
        <f>IF(ISBLANK(J13),"",DAY(J13))</f>
        <v/>
      </c>
      <c r="BC13" s="11"/>
      <c r="BD13" s="175" t="str">
        <f>IF(ISBLANK(J13),"",IF(BA13=1,AZ13-1,AZ13))</f>
        <v/>
      </c>
      <c r="BE13" s="175" t="str">
        <f>IF(ISBLANK(J13),"",IF(BA13=1,12,BA13-1))</f>
        <v/>
      </c>
      <c r="BF13" s="175" t="str">
        <f>IF(ISBLANK(J13),"",IF(OR(BE13=1,BE13=3,BE13=5,BE13=7,BE13=8,BE13=10,BE13=12),31,IF(OR(BE13=4,BE13=6,BE13=9,BE13=11),30,IF(AND(MOD(BD13,4)=0,BE13=2),29,IF(BE13=2,28,"")))))</f>
        <v/>
      </c>
      <c r="BG13" s="11"/>
      <c r="BH13" s="179" t="str">
        <f>IF(ISBLANK(I13),"",IF(AND(NOT(MOD(AR13,4)=0),AS13=3,AT13=1,BA13=2,BB13=28),-1,0)+IF(AND(AS13=1,AT13=1),IF(AND(AR13=AZ13,BA13=12,BB13=31),1,AZ13-AR13+IF(AND(AS13=1,AT13=1,BA13=12,BB13=31),1,0)),DATEDIF(I13-1,J13,"Y")))</f>
        <v/>
      </c>
      <c r="BI13" s="171" t="str">
        <f>IF(ISBLANK(I13),"",IF(AND(AS13=2,AT13=1,OR(AND(MOD(AZ13,4)=0,BA13=2,BB13=29),AND(NOT(MOD(AZ13,4)=0),BA13=2,BB13=28))),1,IF(AND(AS13=BA13,AT13=1,OR(BB13=28,BB13=29)),0,IF(AND(AS13=3,AT13=1,MOD(AZ13,4)=0,BA13=2,BB13=28),11,IF(AND(AT13=1,BJ13=30,OR(AS13=3,AS13=5,AS13=7,AS13=10,AS13=12)),-1)+IF(IF(AND(BB13&gt;=AX13,BA13&gt;=AW13),IF(AND(AT13=1,BB13=30,OR(BA13=1,BA13=3,BA13=5,BA13=7,BA13=8,BA13=10,BA13=12)),BA13-AW13-1,BA13-AW13),IF(AND(BB13&gt;=AX13,BA13&lt;AW13),BA13+12-AW13,IF(AND(BB13&lt;AX13,BA13&gt;=AW13),BE13-AW13+IF(BE13&lt;AW13,12,0)+IF(BJ13=0,1,0),IF(AND(BB13&lt;AX13,BA13&lt;AW13),BE13+12-AW13+IF(BJ13=0,1,0),""))))=12,0,IF(AND(BB13&gt;=AX13,BA13&gt;=AW13),BA13-AW13,IF(AND(BB13&gt;=AX13,BA13&lt;AW13),BA13+12-AW13,IF(AND(BB13&lt;AX13,BA13&gt;=AW13),BE13-AW13+IF(BE13&lt;AW13,12,0)+IF(BJ13=0,1,0),IF(AND(BB13&lt;AX13,BA13&lt;AW13),IF(BE13&gt;=AW13,BE13-AW13,BE13+12-AW13)+IF(BJ13=0,1,0),"")))))))))</f>
        <v/>
      </c>
      <c r="BJ13" s="172" t="str">
        <f>IF(ISBLANK(I13),"",IF(AND(AT13=30,BA13=3,BB13=29,NOT(MOD(AZ13,4)=0)),0,IF(AND(AT13=30,BA13=3,BB13=30,NOT(MOD(AZ13,4)=0)),1,IF(AND(AT13=30,BA13=3,BB13=31,NOT(MOD(AZ13,4)=0)),2,IF(AND(AT13=31,BA13=3,BB13=30),0,IF(AND(AT13=31,BA13=3,BB13=31),1,IF(AND(AT13=1,BB13=31),0,IF(AX13&gt;BF13,BB13,IF(OR(AND(NOT(MOD(AZ13,4)=0),BA13=2,BB13=28,OR(AT13=29,AT13=30,AT13=31)),AND(MOD(AZ13,4)=0,BA13=2,BB13=29,OR(AT13=30,AT13=31))),0,IF(AND(AT13=1,OR(BA13=1,BA13=3,BA13=5,BA13=7,BA13=8,BA13=10,BA13=12),BB13=31),0,IF(AND(AT13=1,OR(BA13=4,BA13=6,BA13=9,BA13=11),BB13=30),0,IF(OR(AND(NOT(MOD(AZ13,4)=0),AT13=1,BA13=2,BB13=28),AND(MOD(AZ13,4)=0,AT13=1,BA13=2,BB13=29)),0,IF(AT13=1,BB13,IF(AND(BB13=1,AX13&gt;=BF13),1,IF(BB13&gt;=AX13,BB13-AX13,BF13-AX13+BB13)))))))))))))))</f>
        <v/>
      </c>
    </row>
    <row r="14" spans="1:63" ht="33" customHeight="1" thickTop="1" thickBot="1" x14ac:dyDescent="0.2">
      <c r="B14" s="25"/>
      <c r="C14" s="11"/>
      <c r="D14" s="11"/>
      <c r="E14" s="11"/>
      <c r="F14" s="101"/>
      <c r="G14" s="11"/>
      <c r="I14" s="11"/>
      <c r="J14" s="18" t="s">
        <v>69</v>
      </c>
      <c r="K14" s="13" t="str">
        <f>IF(ISBLANK(I9),"",SUM(K9:K13)+INT((SUM(M9:M13)+INT(SUM(O9:O13)/30))/12))</f>
        <v/>
      </c>
      <c r="L14" s="12" t="s">
        <v>19</v>
      </c>
      <c r="M14" s="12" t="str">
        <f>IF(ISBLANK(I9),"",IF((SUM(M9:M13)+INT(SUM(O9:O13)/30))&lt;12,SUM(M9:M13)+INT(SUM(O9:O13)/30),12*((SUM(M9:M13)+INT(SUM(O9:O13)/30))/12-INT((SUM(M9:M13)+INT(SUM(O9:O13)/30))/12))))</f>
        <v/>
      </c>
      <c r="N14" s="12" t="s">
        <v>20</v>
      </c>
      <c r="O14" s="12" t="str">
        <f>IF(ISBLANK(I9),"",IF(SUM(O9:O13)&lt;30,SUM(O9:O13),30*(SUM(O9:O13)/30-INT(SUM(O9:O13)/30))))</f>
        <v/>
      </c>
      <c r="P14" s="24" t="s">
        <v>21</v>
      </c>
      <c r="R14" s="31"/>
      <c r="S14" s="25"/>
      <c r="T14" s="25"/>
      <c r="U14" s="90"/>
      <c r="V14" s="90"/>
      <c r="W14" s="150" t="s">
        <v>200</v>
      </c>
      <c r="X14" s="71" cm="1">
        <f t="array" ref="X14">IF(AND(ISBLANK($I$9:$I$38),ISBLANK($J$9:$J$38)),"",SUMIF($H$9:$H$38,W14,K$9:K$38)+INT((SUMIF($H$9:$H$38,W14,M$9:M$38)+INT(SUMIF($H$9:$H$38,W14,O$9:O$38)/30))/12))</f>
        <v>0</v>
      </c>
      <c r="Y14" s="34" t="str">
        <f t="shared" si="0"/>
        <v/>
      </c>
      <c r="Z14" s="71" cm="1">
        <f t="array" ref="Z14">IF(AND(ISBLANK($I$9:$I$38),ISBLANK($J$9:$J$38)),"",IF((SUMIF($H$9:$H$38,W14,M$9:M$38)+INT(SUMIF($H$9:$H$38,W14,O$9:O$38)/30))&lt;12,SUMIF($H$9:$H$38,W14,M$9:M$38)+INT(SUMIF($H$9:$H$38,W14,O$9:O$38)/30),12*((SUMIF($H$9:$H$38,W14,M$9:M$38)+INT(SUMIF($H$9:$H$38,W14,O$9:O$38)/30))/12-INT((SUMIF($H$9:$H$38,W14,M$9:M$38)+INT(SUMIF($H$9:$H$38,W14,O$9:O$38)/30))/12))))</f>
        <v>0</v>
      </c>
      <c r="AA14" s="34" t="str">
        <f t="shared" si="1"/>
        <v/>
      </c>
      <c r="AB14" s="34" cm="1">
        <f t="array" ref="AB14">IF(AND(ISBLANK($I$9:$I$38),ISBLANK($J$9:$J$38)),"",IF(SUMIF($H$9:$H$38,W14,O$9:O$38)&lt;30,SUMIF($H$9:$H$38,W14,O$9:O$38),30*(SUMIF($H$9:$H$38,W14,O$9:O$38)/30-INT(SUMIF($H$9:$H$38,W14,O$9:O$38)/30))))</f>
        <v>0</v>
      </c>
      <c r="AC14" s="34" t="str">
        <f t="shared" si="2"/>
        <v/>
      </c>
      <c r="AD14" s="424"/>
      <c r="AE14" s="418"/>
      <c r="AF14" s="418"/>
      <c r="AG14" s="418"/>
      <c r="AH14" s="418"/>
      <c r="AI14" s="421"/>
      <c r="AK14" s="76"/>
      <c r="AM14" s="95"/>
      <c r="AN14" s="96"/>
      <c r="AO14" s="97"/>
      <c r="AR14" s="180"/>
      <c r="AS14" s="87"/>
      <c r="AT14" s="87"/>
      <c r="AU14" s="117"/>
      <c r="AV14" s="181"/>
      <c r="AW14" s="181"/>
      <c r="AX14" s="181"/>
      <c r="AY14" s="117"/>
      <c r="AZ14" s="87"/>
      <c r="BA14" s="87"/>
      <c r="BB14" s="87"/>
      <c r="BC14" s="117"/>
      <c r="BD14" s="87"/>
      <c r="BE14" s="87"/>
      <c r="BF14" s="87"/>
      <c r="BG14" s="117"/>
      <c r="BH14" s="182"/>
      <c r="BI14" s="183"/>
      <c r="BJ14" s="184"/>
    </row>
    <row r="15" spans="1:63" ht="33" customHeight="1" thickTop="1" thickBot="1" x14ac:dyDescent="0.2">
      <c r="B15" s="25"/>
      <c r="C15" s="11"/>
      <c r="D15" s="11"/>
      <c r="E15" s="11"/>
      <c r="F15" s="101"/>
      <c r="G15" s="11"/>
      <c r="I15" s="11"/>
      <c r="J15" s="11"/>
      <c r="K15" s="11"/>
      <c r="L15" s="11"/>
      <c r="M15" s="11"/>
      <c r="N15" s="11"/>
      <c r="O15" s="11"/>
      <c r="P15" s="11"/>
      <c r="R15" s="31"/>
      <c r="S15" s="25"/>
      <c r="T15" s="25"/>
      <c r="U15" s="90"/>
      <c r="V15" s="90"/>
      <c r="W15" s="151" t="s">
        <v>201</v>
      </c>
      <c r="X15" s="75" cm="1">
        <f t="array" ref="X15">IF(AND(ISBLANK($I$9:$I$38),ISBLANK($J$9:$J$38)),"",SUMIF($H$9:$H$38,W15,K$9:K$38)+INT((SUMIF($H$9:$H$38,W15,M$9:M$38)+INT(SUMIF($H$9:$H$38,W15,O$9:O$38)/30))/12))</f>
        <v>0</v>
      </c>
      <c r="Y15" s="35" t="str">
        <f t="shared" si="0"/>
        <v/>
      </c>
      <c r="Z15" s="75" cm="1">
        <f t="array" ref="Z15">IF(AND(ISBLANK($I$9:$I$38),ISBLANK($J$9:$J$38)),"",IF((SUMIF($H$9:$H$38,W15,M$9:M$38)+INT(SUMIF($H$9:$H$38,W15,O$9:O$38)/30))&lt;12,SUMIF($H$9:$H$38,W15,M$9:M$38)+INT(SUMIF($H$9:$H$38,W15,O$9:O$38)/30),12*((SUMIF($H$9:$H$38,W15,M$9:M$38)+INT(SUMIF($H$9:$H$38,W15,O$9:O$38)/30))/12-INT((SUMIF($H$9:$H$38,W15,M$9:M$38)+INT(SUMIF($H$9:$H$38,W15,O$9:O$38)/30))/12))))</f>
        <v>0</v>
      </c>
      <c r="AA15" s="35" t="str">
        <f t="shared" si="1"/>
        <v/>
      </c>
      <c r="AB15" s="35" cm="1">
        <f t="array" ref="AB15">IF(AND(ISBLANK($I$9:$I$38),ISBLANK($J$9:$J$38)),"",IF(SUMIF($H$9:$H$38,W15,O$9:O$38)&lt;30,SUMIF($H$9:$H$38,W15,O$9:O$38),30*(SUMIF($H$9:$H$38,W15,O$9:O$38)/30-INT(SUMIF($H$9:$H$38,W15,O$9:O$38)/30))))</f>
        <v>0</v>
      </c>
      <c r="AC15" s="35" t="str">
        <f t="shared" si="2"/>
        <v/>
      </c>
      <c r="AD15" s="425"/>
      <c r="AE15" s="419"/>
      <c r="AF15" s="419"/>
      <c r="AG15" s="419"/>
      <c r="AH15" s="419"/>
      <c r="AI15" s="422"/>
      <c r="AK15" s="76"/>
      <c r="AM15" s="95"/>
      <c r="AN15" s="96"/>
      <c r="AO15" s="97"/>
      <c r="AR15" s="103"/>
      <c r="AS15" s="98"/>
      <c r="AT15" s="98"/>
      <c r="AU15" s="99"/>
      <c r="AV15" s="185"/>
      <c r="AW15" s="185"/>
      <c r="AX15" s="164"/>
      <c r="AY15" s="99"/>
      <c r="AZ15" s="84"/>
      <c r="BA15" s="84"/>
      <c r="BB15" s="84"/>
      <c r="BC15" s="99"/>
      <c r="BD15" s="98"/>
      <c r="BE15" s="98"/>
      <c r="BF15" s="98"/>
      <c r="BG15" s="99"/>
      <c r="BH15" s="186"/>
      <c r="BI15" s="187"/>
      <c r="BJ15" s="188"/>
    </row>
    <row r="16" spans="1:63" ht="33" customHeight="1" x14ac:dyDescent="0.15">
      <c r="A16" s="25">
        <v>6</v>
      </c>
      <c r="C16" s="406"/>
      <c r="D16" s="407"/>
      <c r="E16" s="131"/>
      <c r="F16" s="130"/>
      <c r="G16" s="131"/>
      <c r="H16" s="131"/>
      <c r="I16" s="132"/>
      <c r="J16" s="132"/>
      <c r="K16" s="1" t="str">
        <f>IF(BH16=0,"",BH16)</f>
        <v/>
      </c>
      <c r="L16" s="6" t="s">
        <v>19</v>
      </c>
      <c r="M16" s="6" t="str">
        <f>IF(BI16=0,IF(NOT(BH16=0),0,""),BI16)</f>
        <v/>
      </c>
      <c r="N16" s="6" t="s">
        <v>20</v>
      </c>
      <c r="O16" s="6" t="str">
        <f>BJ16</f>
        <v/>
      </c>
      <c r="P16" s="23" t="s">
        <v>21</v>
      </c>
      <c r="Q16" s="25">
        <v>6</v>
      </c>
      <c r="R16" s="31"/>
      <c r="S16" s="51" t="str">
        <f>IF(OR(COUNTIF($I$9:J15,I16)&gt;=1,COUNTIF(I17:$J$38,I16)&gt;=1),"重複","")</f>
        <v/>
      </c>
      <c r="T16" s="51" t="str">
        <f>IF(OR(COUNTIF($I$9:J15,J16)&gt;=1,COUNTIF(I17:$J$38,J16)&gt;=1),"重複","")</f>
        <v/>
      </c>
      <c r="U16" s="89" t="str">
        <f>IF(AM16="入力OK","",AM16)&amp;IF(AN16="入力OK","",AN16)</f>
        <v/>
      </c>
      <c r="V16" s="90"/>
      <c r="W16" s="149" t="s">
        <v>23</v>
      </c>
      <c r="X16" s="70" cm="1">
        <f t="array" ref="X16">IF(AND(ISBLANK($I$9:$I$38),ISBLANK($J$9:$J$38)),"",SUMIF($H$9:$H$38,W16,K$9:K$38)+INT((SUMIF($H$9:$H$38,W16,M$9:M$38)+INT(SUMIF($H$9:$H$38,W16,O$9:O$38)/30))/12))</f>
        <v>0</v>
      </c>
      <c r="Y16" s="33" t="str">
        <f t="shared" si="0"/>
        <v/>
      </c>
      <c r="Z16" s="70" cm="1">
        <f t="array" ref="Z16">IF(AND(ISBLANK($I$9:$I$38),ISBLANK($J$9:$J$38)),"",IF((SUMIF($H$9:$H$38,W16,M$9:M$38)+INT(SUMIF($H$9:$H$38,W16,O$9:O$38)/30))&lt;12,SUMIF($H$9:$H$38,W16,M$9:M$38)+INT(SUMIF($H$9:$H$38,W16,O$9:O$38)/30),12*((SUMIF($H$9:$H$38,W16,M$9:M$38)+INT(SUMIF($H$9:$H$38,W16,O$9:O$38)/30))/12-INT((SUMIF($H$9:$H$38,W16,M$9:M$38)+INT(SUMIF($H$9:$H$38,W16,O$9:O$38)/30))/12))))</f>
        <v>0</v>
      </c>
      <c r="AA16" s="33" t="str">
        <f t="shared" si="1"/>
        <v/>
      </c>
      <c r="AB16" s="33" cm="1">
        <f t="array" ref="AB16">IF(AND(ISBLANK($I$9:$I$38),ISBLANK($J$9:$J$38)),"",IF(SUMIF($H$9:$H$38,W16,O$9:O$38)&lt;30,SUMIF($H$9:$H$38,W16,O$9:O$38),30*(SUMIF($H$9:$H$38,W16,O$9:O$38)/30-INT(SUMIF($H$9:$H$38,W16,O$9:O$38)/30))))</f>
        <v>0</v>
      </c>
      <c r="AC16" s="33" t="str">
        <f t="shared" si="2"/>
        <v/>
      </c>
      <c r="AD16" s="423" cm="1">
        <f t="array" ref="AD16">IF(AND(ISBLANK($I$9:$I$38),ISBLANK($J$9:$J$38)),"",SUM(X16:X20)+INT((SUM(Z16:Z20)+INT(SUM(AB16:AB20)/30))/12))</f>
        <v>0</v>
      </c>
      <c r="AE16" s="417" t="str">
        <f>IF(OR(AD16="",AD16=0),"","年")</f>
        <v/>
      </c>
      <c r="AF16" s="417" cm="1">
        <f t="array" ref="AF16">IF(AND(ISBLANK($I$9:$I$38),ISBLANK($J$9:$J$38)),"",IF((SUM(Z16:Z20)+INT(SUM(AB16:AB20)/30))&lt;12,SUM(Z16:Z20)+INT(SUM(AB16:AB20)/30),12*((SUM(Z16:Z20)+INT(SUM(AB16:AB20)/30))/12-INT((SUM(Z16:Z20)+INT(SUM(AB16:AB20)/30))/12))))</f>
        <v>0</v>
      </c>
      <c r="AG16" s="417" t="str">
        <f>IF(OR(AF16="",AF16=0),"","月")</f>
        <v/>
      </c>
      <c r="AH16" s="417" cm="1">
        <f t="array" ref="AH16">IF(AND(ISBLANK($I$9:$I$38),ISBLANK($J$9:$J$38)),"",IF(SUM(AB16:AB20)&lt;30,SUM(AB16:AB20),30*(SUM(AB16:AB20)/30-INT(SUM(AB16:AB20)/30))))</f>
        <v>0</v>
      </c>
      <c r="AI16" s="420" t="str">
        <f>IF(OR(AH16="",AH16=0),"","日")</f>
        <v/>
      </c>
      <c r="AK16" s="76"/>
      <c r="AM16" s="95" t="str">
        <f>IF(I16="","",IF(ISNUMBER(I16)=FALSE,"乗船日が日付ではありません。",IF(J16="","下船日を入力して下さい。",IF(I16&gt;J16,"下船日が乗船日より過去になってます。","入力OK"))))</f>
        <v/>
      </c>
      <c r="AN16" s="96" t="str">
        <f>IF(J16="","",IF(ISNUMBER(J16)=FALSE,"下船日が日付ではありません。",IF(I16="","乗船日が入力されていません。",IF(I16&gt;J16,"","入力OK"))))</f>
        <v/>
      </c>
      <c r="AO16" s="97" t="str">
        <f>IF(AND(AM16="",AN16=""),"未チェック",IF(AND(AM16="入力OK",AN16="入力OK"),"○","×"))</f>
        <v>未チェック</v>
      </c>
      <c r="AR16" s="50" t="str">
        <f>IF(ISBLANK(I16),"",YEAR(I16))</f>
        <v/>
      </c>
      <c r="AS16" s="50" t="str">
        <f>IF(ISBLANK(I16),"",MONTH(I16))</f>
        <v/>
      </c>
      <c r="AT16" s="50" t="str">
        <f>IF(ISBLANK(I16),"",DAY(I16))</f>
        <v/>
      </c>
      <c r="AU16" s="11"/>
      <c r="AV16" s="169" t="str">
        <f>IF(ISBLANK(I16),"",YEAR(I16-1))</f>
        <v/>
      </c>
      <c r="AW16" s="169" t="str">
        <f>IF(ISBLANK(I16),"",MONTH(I16-1))</f>
        <v/>
      </c>
      <c r="AX16" s="169" t="str">
        <f>IF(ISBLANK(I16),"",DAY(I16-1))</f>
        <v/>
      </c>
      <c r="AY16" s="11"/>
      <c r="AZ16" s="50" t="str">
        <f>IF(ISBLANK(J16),"",YEAR(J16))</f>
        <v/>
      </c>
      <c r="BA16" s="50" t="str">
        <f>IF(ISBLANK(J16),"",MONTH(J16))</f>
        <v/>
      </c>
      <c r="BB16" s="50" t="str">
        <f>IF(ISBLANK(J16),"",DAY(J16))</f>
        <v/>
      </c>
      <c r="BC16" s="11"/>
      <c r="BD16" s="50" t="str">
        <f>IF(ISBLANK(J16),"",IF(BA16=1,AZ16-1,AZ16))</f>
        <v/>
      </c>
      <c r="BE16" s="50" t="str">
        <f>IF(ISBLANK(J16),"",IF(BA16=1,12,BA16-1))</f>
        <v/>
      </c>
      <c r="BF16" s="50" t="str">
        <f>IF(ISBLANK(J16),"",IF(OR(BE16=1,BE16=3,BE16=5,BE16=7,BE16=8,BE16=10,BE16=12),31,IF(OR(BE16=4,BE16=6,BE16=9,BE16=11),30,IF(AND(MOD(BD16,4)=0,BE16=2),29,IF(BE16=2,28,"")))))</f>
        <v/>
      </c>
      <c r="BG16" s="11"/>
      <c r="BH16" s="170" t="str">
        <f>IF(ISBLANK(I16),"",IF(AND(NOT(MOD(AR16,4)=0),AS16=3,AT16=1,BA16=2,BB16=28),-1,0)+IF(AND(AS16=1,AT16=1),IF(AND(AR16=AZ16,BA16=12,BB16=31),1,AZ16-AR16+IF(AND(AS16=1,AT16=1,BA16=12,BB16=31),1,0)),DATEDIF(I16-1,J16,"Y")))</f>
        <v/>
      </c>
      <c r="BI16" s="171" t="str">
        <f>IF(ISBLANK(I16),"",IF(AND(AS16=2,AT16=1,OR(AND(MOD(AZ16,4)=0,BA16=2,BB16=29),AND(NOT(MOD(AZ16,4)=0),BA16=2,BB16=28))),1,IF(AND(AS16=BA16,AT16=1,OR(BB16=28,BB16=29)),0,IF(AND(AS16=3,AT16=1,MOD(AZ16,4)=0,BA16=2,BB16=28),11,IF(AND(AT16=1,BJ16=30,OR(AS16=3,AS16=5,AS16=7,AS16=10,AS16=12)),-1)+IF(IF(AND(BB16&gt;=AX16,BA16&gt;=AW16),IF(AND(AT16=1,BB16=30,OR(BA16=1,BA16=3,BA16=5,BA16=7,BA16=8,BA16=10,BA16=12)),BA16-AW16-1,BA16-AW16),IF(AND(BB16&gt;=AX16,BA16&lt;AW16),BA16+12-AW16,IF(AND(BB16&lt;AX16,BA16&gt;=AW16),BE16-AW16+IF(BE16&lt;AW16,12,0)+IF(BJ16=0,1,0),IF(AND(BB16&lt;AX16,BA16&lt;AW16),BE16+12-AW16+IF(BJ16=0,1,0),""))))=12,0,IF(AND(BB16&gt;=AX16,BA16&gt;=AW16),BA16-AW16,IF(AND(BB16&gt;=AX16,BA16&lt;AW16),BA16+12-AW16,IF(AND(BB16&lt;AX16,BA16&gt;=AW16),BE16-AW16+IF(BE16&lt;AW16,12,0)+IF(BJ16=0,1,0),IF(AND(BB16&lt;AX16,BA16&lt;AW16),IF(BE16&gt;=AW16,BE16-AW16,BE16+12-AW16)+IF(BJ16=0,1,0),"")))))))))</f>
        <v/>
      </c>
      <c r="BJ16" s="172" t="str">
        <f>IF(ISBLANK(I16),"",IF(AND(AT16=30,BA16=3,BB16=29,NOT(MOD(AZ16,4)=0)),0,IF(AND(AT16=30,BA16=3,BB16=30,NOT(MOD(AZ16,4)=0)),1,IF(AND(AT16=30,BA16=3,BB16=31,NOT(MOD(AZ16,4)=0)),2,IF(AND(AT16=31,BA16=3,BB16=30),0,IF(AND(AT16=31,BA16=3,BB16=31),1,IF(AND(AT16=1,BB16=31),0,IF(AX16&gt;BF16,BB16,IF(OR(AND(NOT(MOD(AZ16,4)=0),BA16=2,BB16=28,OR(AT16=29,AT16=30,AT16=31)),AND(MOD(AZ16,4)=0,BA16=2,BB16=29,OR(AT16=30,AT16=31))),0,IF(AND(AT16=1,OR(BA16=1,BA16=3,BA16=5,BA16=7,BA16=8,BA16=10,BA16=12),BB16=31),0,IF(AND(AT16=1,OR(BA16=4,BA16=6,BA16=9,BA16=11),BB16=30),0,IF(OR(AND(NOT(MOD(AZ16,4)=0),AT16=1,BA16=2,BB16=28),AND(MOD(AZ16,4)=0,AT16=1,BA16=2,BB16=29)),0,IF(AT16=1,BB16,IF(AND(BB16=1,AX16&gt;=BF16),1,IF(BB16&gt;=AX16,BB16-AX16,BF16-AX16+BB16)))))))))))))))</f>
        <v/>
      </c>
    </row>
    <row r="17" spans="1:62" ht="33" customHeight="1" x14ac:dyDescent="0.15">
      <c r="A17" s="25">
        <v>7</v>
      </c>
      <c r="C17" s="398"/>
      <c r="D17" s="399"/>
      <c r="E17" s="198"/>
      <c r="F17" s="134"/>
      <c r="G17" s="135"/>
      <c r="H17" s="136"/>
      <c r="I17" s="147"/>
      <c r="J17" s="147"/>
      <c r="K17" s="2" t="str">
        <f>IF(BH17=0,"",BH17)</f>
        <v/>
      </c>
      <c r="L17" s="7" t="s">
        <v>19</v>
      </c>
      <c r="M17" s="7" t="str">
        <f>IF(BI17=0,IF(NOT(BH17=0),0,""),BI17)</f>
        <v/>
      </c>
      <c r="N17" s="7" t="s">
        <v>20</v>
      </c>
      <c r="O17" s="9" t="str">
        <f>BJ17</f>
        <v/>
      </c>
      <c r="P17" s="20" t="s">
        <v>21</v>
      </c>
      <c r="Q17" s="25">
        <v>7</v>
      </c>
      <c r="R17" s="31"/>
      <c r="S17" s="51" t="str">
        <f>IF(OR(COUNTIF($I$9:J16,I17)&gt;=1,COUNTIF(I18:$J$38,I17)&gt;=1),"重複","")</f>
        <v/>
      </c>
      <c r="T17" s="51" t="str">
        <f>IF(OR(COUNTIF($I$9:J16,J17)&gt;=1,COUNTIF(I18:$J$38,J17)&gt;=1),"重複","")</f>
        <v/>
      </c>
      <c r="U17" s="89" t="str">
        <f>IF(AM17="入力OK","",AM17)&amp;IF(AN17="入力OK","",AN17)</f>
        <v/>
      </c>
      <c r="V17" s="90"/>
      <c r="W17" s="150" t="s">
        <v>26</v>
      </c>
      <c r="X17" s="71" cm="1">
        <f t="array" ref="X17">IF(AND(ISBLANK($I$9:$I$38),ISBLANK($J$9:$J$38)),"",SUMIF($H$9:$H$38,W17,K$9:K$38)+INT((SUMIF($H$9:$H$38,W17,M$9:M$38)+INT(SUMIF($H$9:$H$38,W17,O$9:O$38)/30))/12))</f>
        <v>0</v>
      </c>
      <c r="Y17" s="34" t="str">
        <f t="shared" si="0"/>
        <v/>
      </c>
      <c r="Z17" s="71" cm="1">
        <f t="array" ref="Z17">IF(AND(ISBLANK($I$9:$I$38),ISBLANK($J$9:$J$38)),"",IF((SUMIF($H$9:$H$38,W17,M$9:M$38)+INT(SUMIF($H$9:$H$38,W17,O$9:O$38)/30))&lt;12,SUMIF($H$9:$H$38,W17,M$9:M$38)+INT(SUMIF($H$9:$H$38,W17,O$9:O$38)/30),12*((SUMIF($H$9:$H$38,W17,M$9:M$38)+INT(SUMIF($H$9:$H$38,W17,O$9:O$38)/30))/12-INT((SUMIF($H$9:$H$38,W17,M$9:M$38)+INT(SUMIF($H$9:$H$38,W17,O$9:O$38)/30))/12))))</f>
        <v>0</v>
      </c>
      <c r="AA17" s="34" t="str">
        <f t="shared" si="1"/>
        <v/>
      </c>
      <c r="AB17" s="34" cm="1">
        <f t="array" ref="AB17">IF(AND(ISBLANK($I$9:$I$38),ISBLANK($J$9:$J$38)),"",IF(SUMIF($H$9:$H$38,W17,O$9:O$38)&lt;30,SUMIF($H$9:$H$38,W17,O$9:O$38),30*(SUMIF($H$9:$H$38,W17,O$9:O$38)/30-INT(SUMIF($H$9:$H$38,W17,O$9:O$38)/30))))</f>
        <v>0</v>
      </c>
      <c r="AC17" s="34" t="str">
        <f t="shared" si="2"/>
        <v/>
      </c>
      <c r="AD17" s="424"/>
      <c r="AE17" s="418"/>
      <c r="AF17" s="418"/>
      <c r="AG17" s="418"/>
      <c r="AH17" s="418"/>
      <c r="AI17" s="421"/>
      <c r="AK17" s="76"/>
      <c r="AM17" s="95" t="str">
        <f>IF(I17="","",IF(ISNUMBER(I17)=FALSE,"乗船日が日付ではありません。",IF(J17="","下船日を入力して下さい。",IF(I17&gt;J17,"下船日が乗船日より過去になってます。","入力OK"))))</f>
        <v/>
      </c>
      <c r="AN17" s="96" t="str">
        <f>IF(J17="","",IF(ISNUMBER(J17)=FALSE,"下船日が日付ではありません。",IF(I17="","乗船日が入力されていません。",IF(I17&gt;J17,"","入力OK"))))</f>
        <v/>
      </c>
      <c r="AO17" s="97" t="str">
        <f>IF(AND(AM17="",AN17=""),"未チェック",IF(AND(AM17="入力OK",AN17="入力OK"),"○","×"))</f>
        <v>未チェック</v>
      </c>
      <c r="AR17" s="50" t="str">
        <f>IF(ISBLANK(I17),"",YEAR(I17))</f>
        <v/>
      </c>
      <c r="AS17" s="50" t="str">
        <f>IF(ISBLANK(I17),"",MONTH(I17))</f>
        <v/>
      </c>
      <c r="AT17" s="50" t="str">
        <f>IF(ISBLANK(I17),"",DAY(I17))</f>
        <v/>
      </c>
      <c r="AU17" s="11"/>
      <c r="AV17" s="169" t="str">
        <f>IF(ISBLANK(I17),"",YEAR(I17-1))</f>
        <v/>
      </c>
      <c r="AW17" s="169" t="str">
        <f>IF(ISBLANK(I17),"",MONTH(I17-1))</f>
        <v/>
      </c>
      <c r="AX17" s="173" t="str">
        <f>IF(ISBLANK(I17),"",DAY(I17-1))</f>
        <v/>
      </c>
      <c r="AY17" s="11"/>
      <c r="AZ17" s="51" t="str">
        <f>IF(ISBLANK(J17),"",YEAR(J17))</f>
        <v/>
      </c>
      <c r="BA17" s="51" t="str">
        <f>IF(ISBLANK(J17),"",MONTH(J17))</f>
        <v/>
      </c>
      <c r="BB17" s="51" t="str">
        <f>IF(ISBLANK(J17),"",DAY(J17))</f>
        <v/>
      </c>
      <c r="BC17" s="11"/>
      <c r="BD17" s="50" t="str">
        <f>IF(ISBLANK(J17),"",IF(BA17=1,AZ17-1,AZ17))</f>
        <v/>
      </c>
      <c r="BE17" s="50" t="str">
        <f>IF(ISBLANK(J17),"",IF(BA17=1,12,BA17-1))</f>
        <v/>
      </c>
      <c r="BF17" s="50" t="str">
        <f>IF(ISBLANK(J17),"",IF(OR(BE17=1,BE17=3,BE17=5,BE17=7,BE17=8,BE17=10,BE17=12),31,IF(OR(BE17=4,BE17=6,BE17=9,BE17=11),30,IF(AND(MOD(BD17,4)=0,BE17=2),29,IF(BE17=2,28,"")))))</f>
        <v/>
      </c>
      <c r="BG17" s="11"/>
      <c r="BH17" s="170" t="str">
        <f>IF(ISBLANK(I17),"",IF(AND(NOT(MOD(AR17,4)=0),AS17=3,AT17=1,BA17=2,BB17=28),-1,0)+IF(AND(AS17=1,AT17=1),IF(AND(AR17=AZ17,BA17=12,BB17=31),1,AZ17-AR17+IF(AND(AS17=1,AT17=1,BA17=12,BB17=31),1,0)),DATEDIF(I17-1,J17,"Y")))</f>
        <v/>
      </c>
      <c r="BI17" s="171" t="str">
        <f>IF(ISBLANK(I17),"",IF(AND(AS17=2,AT17=1,OR(AND(MOD(AZ17,4)=0,BA17=2,BB17=29),AND(NOT(MOD(AZ17,4)=0),BA17=2,BB17=28))),1,IF(AND(AS17=BA17,AT17=1,OR(BB17=28,BB17=29)),0,IF(AND(AS17=3,AT17=1,MOD(AZ17,4)=0,BA17=2,BB17=28),11,IF(AND(AT17=1,BJ17=30,OR(AS17=3,AS17=5,AS17=7,AS17=10,AS17=12)),-1)+IF(IF(AND(BB17&gt;=AX17,BA17&gt;=AW17),IF(AND(AT17=1,BB17=30,OR(BA17=1,BA17=3,BA17=5,BA17=7,BA17=8,BA17=10,BA17=12)),BA17-AW17-1,BA17-AW17),IF(AND(BB17&gt;=AX17,BA17&lt;AW17),BA17+12-AW17,IF(AND(BB17&lt;AX17,BA17&gt;=AW17),BE17-AW17+IF(BE17&lt;AW17,12,0)+IF(BJ17=0,1,0),IF(AND(BB17&lt;AX17,BA17&lt;AW17),BE17+12-AW17+IF(BJ17=0,1,0),""))))=12,0,IF(AND(BB17&gt;=AX17,BA17&gt;=AW17),BA17-AW17,IF(AND(BB17&gt;=AX17,BA17&lt;AW17),BA17+12-AW17,IF(AND(BB17&lt;AX17,BA17&gt;=AW17),BE17-AW17+IF(BE17&lt;AW17,12,0)+IF(BJ17=0,1,0),IF(AND(BB17&lt;AX17,BA17&lt;AW17),IF(BE17&gt;=AW17,BE17-AW17,BE17+12-AW17)+IF(BJ17=0,1,0),"")))))))))</f>
        <v/>
      </c>
      <c r="BJ17" s="172" t="str">
        <f>IF(ISBLANK(I17),"",IF(AND(AT17=30,BA17=3,BB17=29,NOT(MOD(AZ17,4)=0)),0,IF(AND(AT17=30,BA17=3,BB17=30,NOT(MOD(AZ17,4)=0)),1,IF(AND(AT17=30,BA17=3,BB17=31,NOT(MOD(AZ17,4)=0)),2,IF(AND(AT17=31,BA17=3,BB17=30),0,IF(AND(AT17=31,BA17=3,BB17=31),1,IF(AND(AT17=1,BB17=31),0,IF(AX17&gt;BF17,BB17,IF(OR(AND(NOT(MOD(AZ17,4)=0),BA17=2,BB17=28,OR(AT17=29,AT17=30,AT17=31)),AND(MOD(AZ17,4)=0,BA17=2,BB17=29,OR(AT17=30,AT17=31))),0,IF(AND(AT17=1,OR(BA17=1,BA17=3,BA17=5,BA17=7,BA17=8,BA17=10,BA17=12),BB17=31),0,IF(AND(AT17=1,OR(BA17=4,BA17=6,BA17=9,BA17=11),BB17=30),0,IF(OR(AND(NOT(MOD(AZ17,4)=0),AT17=1,BA17=2,BB17=28),AND(MOD(AZ17,4)=0,AT17=1,BA17=2,BB17=29)),0,IF(AT17=1,BB17,IF(AND(BB17=1,AX17&gt;=BF17),1,IF(BB17&gt;=AX17,BB17-AX17,BF17-AX17+BB17)))))))))))))))</f>
        <v/>
      </c>
    </row>
    <row r="18" spans="1:62" ht="33" customHeight="1" x14ac:dyDescent="0.15">
      <c r="A18" s="25">
        <v>8</v>
      </c>
      <c r="C18" s="398"/>
      <c r="D18" s="399"/>
      <c r="E18" s="198"/>
      <c r="F18" s="134"/>
      <c r="G18" s="135"/>
      <c r="H18" s="136"/>
      <c r="I18" s="147"/>
      <c r="J18" s="147"/>
      <c r="K18" s="2" t="str">
        <f>IF(BH18=0,"",BH18)</f>
        <v/>
      </c>
      <c r="L18" s="7" t="s">
        <v>19</v>
      </c>
      <c r="M18" s="7" t="str">
        <f>IF(BI18=0,IF(NOT(BH18=0),0,""),BI18)</f>
        <v/>
      </c>
      <c r="N18" s="7" t="s">
        <v>20</v>
      </c>
      <c r="O18" s="9" t="str">
        <f>BJ18</f>
        <v/>
      </c>
      <c r="P18" s="20" t="s">
        <v>21</v>
      </c>
      <c r="Q18" s="25">
        <v>8</v>
      </c>
      <c r="R18" s="31"/>
      <c r="S18" s="51" t="str">
        <f>IF(OR(COUNTIF($I$9:J17,I18)&gt;=1,COUNTIF(I19:$J$38,I18)&gt;=1),"重複","")</f>
        <v/>
      </c>
      <c r="T18" s="51" t="str">
        <f>IF(OR(COUNTIF($I$9:J17,J18)&gt;=1,COUNTIF(I19:$J$38,J18)&gt;=1),"重複","")</f>
        <v/>
      </c>
      <c r="U18" s="89" t="str">
        <f>IF(AM18="入力OK","",AM18)&amp;IF(AN18="入力OK","",AN18)</f>
        <v/>
      </c>
      <c r="V18" s="90"/>
      <c r="W18" s="150" t="s">
        <v>114</v>
      </c>
      <c r="X18" s="71" cm="1">
        <f t="array" ref="X18">IF(AND(ISBLANK($I$9:$I$38),ISBLANK($J$9:$J$38)),"",SUMIF($H$9:$H$38,W18,K$9:K$38)+INT((SUMIF($H$9:$H$38,W18,M$9:M$38)+INT(SUMIF($H$9:$H$38,W18,O$9:O$38)/30))/12))</f>
        <v>0</v>
      </c>
      <c r="Y18" s="34" t="str">
        <f t="shared" si="0"/>
        <v/>
      </c>
      <c r="Z18" s="71" cm="1">
        <f t="array" ref="Z18">IF(AND(ISBLANK($I$9:$I$38),ISBLANK($J$9:$J$38)),"",IF((SUMIF($H$9:$H$38,W18,M$9:M$38)+INT(SUMIF($H$9:$H$38,W18,O$9:O$38)/30))&lt;12,SUMIF($H$9:$H$38,W18,M$9:M$38)+INT(SUMIF($H$9:$H$38,W18,O$9:O$38)/30),12*((SUMIF($H$9:$H$38,W18,M$9:M$38)+INT(SUMIF($H$9:$H$38,W18,O$9:O$38)/30))/12-INT((SUMIF($H$9:$H$38,W18,M$9:M$38)+INT(SUMIF($H$9:$H$38,W18,O$9:O$38)/30))/12))))</f>
        <v>0</v>
      </c>
      <c r="AA18" s="34" t="str">
        <f t="shared" si="1"/>
        <v/>
      </c>
      <c r="AB18" s="34" cm="1">
        <f t="array" ref="AB18">IF(AND(ISBLANK($I$9:$I$38),ISBLANK($J$9:$J$38)),"",IF(SUMIF($H$9:$H$38,W18,O$9:O$38)&lt;30,SUMIF($H$9:$H$38,W18,O$9:O$38),30*(SUMIF($H$9:$H$38,W18,O$9:O$38)/30-INT(SUMIF($H$9:$H$38,W18,O$9:O$38)/30))))</f>
        <v>0</v>
      </c>
      <c r="AC18" s="34" t="str">
        <f t="shared" si="2"/>
        <v/>
      </c>
      <c r="AD18" s="424"/>
      <c r="AE18" s="418"/>
      <c r="AF18" s="418"/>
      <c r="AG18" s="418"/>
      <c r="AH18" s="418"/>
      <c r="AI18" s="421"/>
      <c r="AK18" s="76"/>
      <c r="AM18" s="95" t="str">
        <f>IF(I18="","",IF(ISNUMBER(I18)=FALSE,"乗船日が日付ではありません。",IF(J18="","下船日を入力して下さい。",IF(I18&gt;J18,"下船日が乗船日より過去になってます。","入力OK"))))</f>
        <v/>
      </c>
      <c r="AN18" s="96" t="str">
        <f>IF(J18="","",IF(ISNUMBER(J18)=FALSE,"下船日が日付ではありません。",IF(I18="","乗船日が入力されていません。",IF(I18&gt;J18,"","入力OK"))))</f>
        <v/>
      </c>
      <c r="AO18" s="97" t="str">
        <f>IF(AND(AM18="",AN18=""),"未チェック",IF(AND(AM18="入力OK",AN18="入力OK"),"○","×"))</f>
        <v>未チェック</v>
      </c>
      <c r="AR18" s="50" t="str">
        <f>IF(ISBLANK(I18),"",YEAR(I18))</f>
        <v/>
      </c>
      <c r="AS18" s="50" t="str">
        <f>IF(ISBLANK(I18),"",MONTH(I18))</f>
        <v/>
      </c>
      <c r="AT18" s="50" t="str">
        <f>IF(ISBLANK(I18),"",DAY(I18))</f>
        <v/>
      </c>
      <c r="AU18" s="11"/>
      <c r="AV18" s="169" t="str">
        <f>IF(ISBLANK(I18),"",YEAR(I18-1))</f>
        <v/>
      </c>
      <c r="AW18" s="169" t="str">
        <f>IF(ISBLANK(I18),"",MONTH(I18-1))</f>
        <v/>
      </c>
      <c r="AX18" s="173" t="str">
        <f>IF(ISBLANK(I18),"",DAY(I18-1))</f>
        <v/>
      </c>
      <c r="AY18" s="11"/>
      <c r="AZ18" s="51" t="str">
        <f>IF(ISBLANK(J18),"",YEAR(J18))</f>
        <v/>
      </c>
      <c r="BA18" s="51" t="str">
        <f>IF(ISBLANK(J18),"",MONTH(J18))</f>
        <v/>
      </c>
      <c r="BB18" s="51" t="str">
        <f>IF(ISBLANK(J18),"",DAY(J18))</f>
        <v/>
      </c>
      <c r="BC18" s="11"/>
      <c r="BD18" s="50" t="str">
        <f>IF(ISBLANK(J18),"",IF(BA18=1,AZ18-1,AZ18))</f>
        <v/>
      </c>
      <c r="BE18" s="50" t="str">
        <f>IF(ISBLANK(J18),"",IF(BA18=1,12,BA18-1))</f>
        <v/>
      </c>
      <c r="BF18" s="50" t="str">
        <f>IF(ISBLANK(J18),"",IF(OR(BE18=1,BE18=3,BE18=5,BE18=7,BE18=8,BE18=10,BE18=12),31,IF(OR(BE18=4,BE18=6,BE18=9,BE18=11),30,IF(AND(MOD(BD18,4)=0,BE18=2),29,IF(BE18=2,28,"")))))</f>
        <v/>
      </c>
      <c r="BG18" s="11"/>
      <c r="BH18" s="170" t="str">
        <f>IF(ISBLANK(I18),"",IF(AND(NOT(MOD(AR18,4)=0),AS18=3,AT18=1,BA18=2,BB18=28),-1,0)+IF(AND(AS18=1,AT18=1),IF(AND(AR18=AZ18,BA18=12,BB18=31),1,AZ18-AR18+IF(AND(AS18=1,AT18=1,BA18=12,BB18=31),1,0)),DATEDIF(I18-1,J18,"Y")))</f>
        <v/>
      </c>
      <c r="BI18" s="171" t="str">
        <f>IF(ISBLANK(I18),"",IF(AND(AS18=2,AT18=1,OR(AND(MOD(AZ18,4)=0,BA18=2,BB18=29),AND(NOT(MOD(AZ18,4)=0),BA18=2,BB18=28))),1,IF(AND(AS18=BA18,AT18=1,OR(BB18=28,BB18=29)),0,IF(AND(AS18=3,AT18=1,MOD(AZ18,4)=0,BA18=2,BB18=28),11,IF(AND(AT18=1,BJ18=30,OR(AS18=3,AS18=5,AS18=7,AS18=10,AS18=12)),-1)+IF(IF(AND(BB18&gt;=AX18,BA18&gt;=AW18),IF(AND(AT18=1,BB18=30,OR(BA18=1,BA18=3,BA18=5,BA18=7,BA18=8,BA18=10,BA18=12)),BA18-AW18-1,BA18-AW18),IF(AND(BB18&gt;=AX18,BA18&lt;AW18),BA18+12-AW18,IF(AND(BB18&lt;AX18,BA18&gt;=AW18),BE18-AW18+IF(BE18&lt;AW18,12,0)+IF(BJ18=0,1,0),IF(AND(BB18&lt;AX18,BA18&lt;AW18),BE18+12-AW18+IF(BJ18=0,1,0),""))))=12,0,IF(AND(BB18&gt;=AX18,BA18&gt;=AW18),BA18-AW18,IF(AND(BB18&gt;=AX18,BA18&lt;AW18),BA18+12-AW18,IF(AND(BB18&lt;AX18,BA18&gt;=AW18),BE18-AW18+IF(BE18&lt;AW18,12,0)+IF(BJ18=0,1,0),IF(AND(BB18&lt;AX18,BA18&lt;AW18),IF(BE18&gt;=AW18,BE18-AW18,BE18+12-AW18)+IF(BJ18=0,1,0),"")))))))))</f>
        <v/>
      </c>
      <c r="BJ18" s="172" t="str">
        <f>IF(ISBLANK(I18),"",IF(AND(AT18=30,BA18=3,BB18=29,NOT(MOD(AZ18,4)=0)),0,IF(AND(AT18=30,BA18=3,BB18=30,NOT(MOD(AZ18,4)=0)),1,IF(AND(AT18=30,BA18=3,BB18=31,NOT(MOD(AZ18,4)=0)),2,IF(AND(AT18=31,BA18=3,BB18=30),0,IF(AND(AT18=31,BA18=3,BB18=31),1,IF(AND(AT18=1,BB18=31),0,IF(AX18&gt;BF18,BB18,IF(OR(AND(NOT(MOD(AZ18,4)=0),BA18=2,BB18=28,OR(AT18=29,AT18=30,AT18=31)),AND(MOD(AZ18,4)=0,BA18=2,BB18=29,OR(AT18=30,AT18=31))),0,IF(AND(AT18=1,OR(BA18=1,BA18=3,BA18=5,BA18=7,BA18=8,BA18=10,BA18=12),BB18=31),0,IF(AND(AT18=1,OR(BA18=4,BA18=6,BA18=9,BA18=11),BB18=30),0,IF(OR(AND(NOT(MOD(AZ18,4)=0),AT18=1,BA18=2,BB18=28),AND(MOD(AZ18,4)=0,AT18=1,BA18=2,BB18=29)),0,IF(AT18=1,BB18,IF(AND(BB18=1,AX18&gt;=BF18),1,IF(BB18&gt;=AX18,BB18-AX18,BF18-AX18+BB18)))))))))))))))</f>
        <v/>
      </c>
    </row>
    <row r="19" spans="1:62" ht="33" customHeight="1" x14ac:dyDescent="0.15">
      <c r="A19" s="25">
        <v>9</v>
      </c>
      <c r="C19" s="398"/>
      <c r="D19" s="399"/>
      <c r="E19" s="198"/>
      <c r="F19" s="134"/>
      <c r="G19" s="135"/>
      <c r="H19" s="136"/>
      <c r="I19" s="147"/>
      <c r="J19" s="147"/>
      <c r="K19" s="2" t="str">
        <f>IF(BH19=0,"",BH19)</f>
        <v/>
      </c>
      <c r="L19" s="7" t="s">
        <v>19</v>
      </c>
      <c r="M19" s="7" t="str">
        <f>IF(BI19=0,IF(NOT(BH19=0),0,""),BI19)</f>
        <v/>
      </c>
      <c r="N19" s="7" t="s">
        <v>20</v>
      </c>
      <c r="O19" s="9" t="str">
        <f>BJ19</f>
        <v/>
      </c>
      <c r="P19" s="20" t="s">
        <v>21</v>
      </c>
      <c r="Q19" s="25">
        <v>9</v>
      </c>
      <c r="R19" s="31"/>
      <c r="S19" s="51" t="str">
        <f>IF(OR(COUNTIF($I$9:J18,I19)&gt;=1,COUNTIF(I20:$J$38,I19)&gt;=1),"重複","")</f>
        <v/>
      </c>
      <c r="T19" s="51" t="str">
        <f>IF(OR(COUNTIF($I$9:J18,J19)&gt;=1,COUNTIF(I20:$J$38,J19)&gt;=1),"重複","")</f>
        <v/>
      </c>
      <c r="U19" s="89" t="str">
        <f>IF(AM19="入力OK","",AM19)&amp;IF(AN19="入力OK","",AN19)</f>
        <v/>
      </c>
      <c r="V19" s="90"/>
      <c r="W19" s="150" t="s">
        <v>39</v>
      </c>
      <c r="X19" s="71" cm="1">
        <f t="array" ref="X19">IF(AND(ISBLANK($I$9:$I$38),ISBLANK($J$9:$J$38)),"",SUMIF($H$9:$H$38,W19,K$9:K$38)+INT((SUMIF($H$9:$H$38,W19,M$9:M$38)+INT(SUMIF($H$9:$H$38,W19,O$9:O$38)/30))/12))</f>
        <v>0</v>
      </c>
      <c r="Y19" s="34" t="str">
        <f t="shared" si="0"/>
        <v/>
      </c>
      <c r="Z19" s="71" cm="1">
        <f t="array" ref="Z19">IF(AND(ISBLANK($I$9:$I$38),ISBLANK($J$9:$J$38)),"",IF((SUMIF($H$9:$H$38,W19,M$9:M$38)+INT(SUMIF($H$9:$H$38,W19,O$9:O$38)/30))&lt;12,SUMIF($H$9:$H$38,W19,M$9:M$38)+INT(SUMIF($H$9:$H$38,W19,O$9:O$38)/30),12*((SUMIF($H$9:$H$38,W19,M$9:M$38)+INT(SUMIF($H$9:$H$38,W19,O$9:O$38)/30))/12-INT((SUMIF($H$9:$H$38,W19,M$9:M$38)+INT(SUMIF($H$9:$H$38,W19,O$9:O$38)/30))/12))))</f>
        <v>0</v>
      </c>
      <c r="AA19" s="34" t="str">
        <f t="shared" si="1"/>
        <v/>
      </c>
      <c r="AB19" s="34" cm="1">
        <f t="array" ref="AB19">IF(AND(ISBLANK($I$9:$I$38),ISBLANK($J$9:$J$38)),"",IF(SUMIF($H$9:$H$38,W19,O$9:O$38)&lt;30,SUMIF($H$9:$H$38,W19,O$9:O$38),30*(SUMIF($H$9:$H$38,W19,O$9:O$38)/30-INT(SUMIF($H$9:$H$38,W19,O$9:O$38)/30))))</f>
        <v>0</v>
      </c>
      <c r="AC19" s="34" t="str">
        <f t="shared" si="2"/>
        <v/>
      </c>
      <c r="AD19" s="424"/>
      <c r="AE19" s="418"/>
      <c r="AF19" s="418"/>
      <c r="AG19" s="418"/>
      <c r="AH19" s="418"/>
      <c r="AI19" s="421"/>
      <c r="AK19" s="76"/>
      <c r="AM19" s="95" t="str">
        <f>IF(I19="","",IF(ISNUMBER(I19)=FALSE,"乗船日が日付ではありません。",IF(J19="","下船日を入力して下さい。",IF(I19&gt;J19,"下船日が乗船日より過去になってます。","入力OK"))))</f>
        <v/>
      </c>
      <c r="AN19" s="96" t="str">
        <f>IF(J19="","",IF(ISNUMBER(J19)=FALSE,"下船日が日付ではありません。",IF(I19="","乗船日が入力されていません。",IF(I19&gt;J19,"","入力OK"))))</f>
        <v/>
      </c>
      <c r="AO19" s="97" t="str">
        <f>IF(AND(AM19="",AN19=""),"未チェック",IF(AND(AM19="入力OK",AN19="入力OK"),"○","×"))</f>
        <v>未チェック</v>
      </c>
      <c r="AR19" s="50" t="str">
        <f>IF(ISBLANK(I19),"",YEAR(I19))</f>
        <v/>
      </c>
      <c r="AS19" s="50" t="str">
        <f>IF(ISBLANK(I19),"",MONTH(I19))</f>
        <v/>
      </c>
      <c r="AT19" s="50" t="str">
        <f>IF(ISBLANK(I19),"",DAY(I19))</f>
        <v/>
      </c>
      <c r="AU19" s="11"/>
      <c r="AV19" s="169" t="str">
        <f>IF(ISBLANK(I19),"",YEAR(I19-1))</f>
        <v/>
      </c>
      <c r="AW19" s="169" t="str">
        <f>IF(ISBLANK(I19),"",MONTH(I19-1))</f>
        <v/>
      </c>
      <c r="AX19" s="173" t="str">
        <f>IF(ISBLANK(I19),"",DAY(I19-1))</f>
        <v/>
      </c>
      <c r="AY19" s="11"/>
      <c r="AZ19" s="51" t="str">
        <f>IF(ISBLANK(J19),"",YEAR(J19))</f>
        <v/>
      </c>
      <c r="BA19" s="51" t="str">
        <f>IF(ISBLANK(J19),"",MONTH(J19))</f>
        <v/>
      </c>
      <c r="BB19" s="51" t="str">
        <f>IF(ISBLANK(J19),"",DAY(J19))</f>
        <v/>
      </c>
      <c r="BC19" s="11"/>
      <c r="BD19" s="50" t="str">
        <f>IF(ISBLANK(J19),"",IF(BA19=1,AZ19-1,AZ19))</f>
        <v/>
      </c>
      <c r="BE19" s="50" t="str">
        <f>IF(ISBLANK(J19),"",IF(BA19=1,12,BA19-1))</f>
        <v/>
      </c>
      <c r="BF19" s="50" t="str">
        <f>IF(ISBLANK(J19),"",IF(OR(BE19=1,BE19=3,BE19=5,BE19=7,BE19=8,BE19=10,BE19=12),31,IF(OR(BE19=4,BE19=6,BE19=9,BE19=11),30,IF(AND(MOD(BD19,4)=0,BE19=2),29,IF(BE19=2,28,"")))))</f>
        <v/>
      </c>
      <c r="BG19" s="11"/>
      <c r="BH19" s="170" t="str">
        <f>IF(ISBLANK(I19),"",IF(AND(NOT(MOD(AR19,4)=0),AS19=3,AT19=1,BA19=2,BB19=28),-1,0)+IF(AND(AS19=1,AT19=1),IF(AND(AR19=AZ19,BA19=12,BB19=31),1,AZ19-AR19+IF(AND(AS19=1,AT19=1,BA19=12,BB19=31),1,0)),DATEDIF(I19-1,J19,"Y")))</f>
        <v/>
      </c>
      <c r="BI19" s="171" t="str">
        <f>IF(ISBLANK(I19),"",IF(AND(AS19=2,AT19=1,OR(AND(MOD(AZ19,4)=0,BA19=2,BB19=29),AND(NOT(MOD(AZ19,4)=0),BA19=2,BB19=28))),1,IF(AND(AS19=BA19,AT19=1,OR(BB19=28,BB19=29)),0,IF(AND(AS19=3,AT19=1,MOD(AZ19,4)=0,BA19=2,BB19=28),11,IF(AND(AT19=1,BJ19=30,OR(AS19=3,AS19=5,AS19=7,AS19=10,AS19=12)),-1)+IF(IF(AND(BB19&gt;=AX19,BA19&gt;=AW19),IF(AND(AT19=1,BB19=30,OR(BA19=1,BA19=3,BA19=5,BA19=7,BA19=8,BA19=10,BA19=12)),BA19-AW19-1,BA19-AW19),IF(AND(BB19&gt;=AX19,BA19&lt;AW19),BA19+12-AW19,IF(AND(BB19&lt;AX19,BA19&gt;=AW19),BE19-AW19+IF(BE19&lt;AW19,12,0)+IF(BJ19=0,1,0),IF(AND(BB19&lt;AX19,BA19&lt;AW19),BE19+12-AW19+IF(BJ19=0,1,0),""))))=12,0,IF(AND(BB19&gt;=AX19,BA19&gt;=AW19),BA19-AW19,IF(AND(BB19&gt;=AX19,BA19&lt;AW19),BA19+12-AW19,IF(AND(BB19&lt;AX19,BA19&gt;=AW19),BE19-AW19+IF(BE19&lt;AW19,12,0)+IF(BJ19=0,1,0),IF(AND(BB19&lt;AX19,BA19&lt;AW19),IF(BE19&gt;=AW19,BE19-AW19,BE19+12-AW19)+IF(BJ19=0,1,0),"")))))))))</f>
        <v/>
      </c>
      <c r="BJ19" s="172" t="str">
        <f>IF(ISBLANK(I19),"",IF(AND(AT19=30,BA19=3,BB19=29,NOT(MOD(AZ19,4)=0)),0,IF(AND(AT19=30,BA19=3,BB19=30,NOT(MOD(AZ19,4)=0)),1,IF(AND(AT19=30,BA19=3,BB19=31,NOT(MOD(AZ19,4)=0)),2,IF(AND(AT19=31,BA19=3,BB19=30),0,IF(AND(AT19=31,BA19=3,BB19=31),1,IF(AND(AT19=1,BB19=31),0,IF(AX19&gt;BF19,BB19,IF(OR(AND(NOT(MOD(AZ19,4)=0),BA19=2,BB19=28,OR(AT19=29,AT19=30,AT19=31)),AND(MOD(AZ19,4)=0,BA19=2,BB19=29,OR(AT19=30,AT19=31))),0,IF(AND(AT19=1,OR(BA19=1,BA19=3,BA19=5,BA19=7,BA19=8,BA19=10,BA19=12),BB19=31),0,IF(AND(AT19=1,OR(BA19=4,BA19=6,BA19=9,BA19=11),BB19=30),0,IF(OR(AND(NOT(MOD(AZ19,4)=0),AT19=1,BA19=2,BB19=28),AND(MOD(AZ19,4)=0,AT19=1,BA19=2,BB19=29)),0,IF(AT19=1,BB19,IF(AND(BB19=1,AX19&gt;=BF19),1,IF(BB19&gt;=AX19,BB19-AX19,BF19-AX19+BB19)))))))))))))))</f>
        <v/>
      </c>
    </row>
    <row r="20" spans="1:62" ht="33" customHeight="1" thickBot="1" x14ac:dyDescent="0.2">
      <c r="A20" s="25">
        <v>10</v>
      </c>
      <c r="C20" s="400"/>
      <c r="D20" s="401"/>
      <c r="E20" s="140"/>
      <c r="F20" s="139"/>
      <c r="G20" s="140"/>
      <c r="H20" s="141"/>
      <c r="I20" s="148"/>
      <c r="J20" s="147"/>
      <c r="K20" s="3" t="str">
        <f>IF(BH20=0,"",BH20)</f>
        <v/>
      </c>
      <c r="L20" s="8" t="s">
        <v>19</v>
      </c>
      <c r="M20" s="8" t="str">
        <f>IF(BI20=0,IF(NOT(BH20=0),0,""),BI20)</f>
        <v/>
      </c>
      <c r="N20" s="8" t="s">
        <v>20</v>
      </c>
      <c r="O20" s="8" t="str">
        <f>BJ20</f>
        <v/>
      </c>
      <c r="P20" s="21" t="s">
        <v>21</v>
      </c>
      <c r="Q20" s="25">
        <v>10</v>
      </c>
      <c r="R20" s="31"/>
      <c r="S20" s="51" t="str">
        <f>IF(OR(COUNTIF($I$9:J19,I20)&gt;=1,COUNTIF(I21:$J$38,I20)&gt;=1),"重複","")</f>
        <v/>
      </c>
      <c r="T20" s="51" t="str">
        <f>IF(OR(COUNTIF($I$9:J19,J20)&gt;=1,COUNTIF(I21:$J$38,J20)&gt;=1),"重複","")</f>
        <v/>
      </c>
      <c r="U20" s="89" t="str">
        <f>IF(AM20="入力OK","",AM20)&amp;IF(AN20="入力OK","",AN20)</f>
        <v/>
      </c>
      <c r="V20" s="90"/>
      <c r="W20" s="151" t="s">
        <v>39</v>
      </c>
      <c r="X20" s="75" cm="1">
        <f t="array" ref="X20">IF(AND(ISBLANK($I$9:$I$38),ISBLANK($J$9:$J$38)),"",SUMIF($H$9:$H$38,W20,K$9:K$38)+INT((SUMIF($H$9:$H$38,W20,M$9:M$38)+INT(SUMIF($H$9:$H$38,W20,O$9:O$38)/30))/12))</f>
        <v>0</v>
      </c>
      <c r="Y20" s="35" t="str">
        <f t="shared" si="0"/>
        <v/>
      </c>
      <c r="Z20" s="75" cm="1">
        <f t="array" ref="Z20">IF(AND(ISBLANK($I$9:$I$38),ISBLANK($J$9:$J$38)),"",IF((SUMIF($H$9:$H$38,W20,M$9:M$38)+INT(SUMIF($H$9:$H$38,W20,O$9:O$38)/30))&lt;12,SUMIF($H$9:$H$38,W20,M$9:M$38)+INT(SUMIF($H$9:$H$38,W20,O$9:O$38)/30),12*((SUMIF($H$9:$H$38,W20,M$9:M$38)+INT(SUMIF($H$9:$H$38,W20,O$9:O$38)/30))/12-INT((SUMIF($H$9:$H$38,W20,M$9:M$38)+INT(SUMIF($H$9:$H$38,W20,O$9:O$38)/30))/12))))</f>
        <v>0</v>
      </c>
      <c r="AA20" s="35" t="str">
        <f t="shared" si="1"/>
        <v/>
      </c>
      <c r="AB20" s="35" cm="1">
        <f t="array" ref="AB20">IF(AND(ISBLANK($I$9:$I$38),ISBLANK($J$9:$J$38)),"",IF(SUMIF($H$9:$H$38,W20,O$9:O$38)&lt;30,SUMIF($H$9:$H$38,W20,O$9:O$38),30*(SUMIF($H$9:$H$38,W20,O$9:O$38)/30-INT(SUMIF($H$9:$H$38,W20,O$9:O$38)/30))))</f>
        <v>0</v>
      </c>
      <c r="AC20" s="35" t="str">
        <f t="shared" si="2"/>
        <v/>
      </c>
      <c r="AD20" s="425"/>
      <c r="AE20" s="419"/>
      <c r="AF20" s="419"/>
      <c r="AG20" s="419"/>
      <c r="AH20" s="419"/>
      <c r="AI20" s="422"/>
      <c r="AK20" s="76"/>
      <c r="AM20" s="95" t="str">
        <f>IF(I20="","",IF(ISNUMBER(I20)=FALSE,"乗船日が日付ではありません。",IF(J20="","下船日を入力して下さい。",IF(I20&gt;J20,"下船日が乗船日より過去になってます。","入力OK"))))</f>
        <v/>
      </c>
      <c r="AN20" s="96" t="str">
        <f>IF(J20="","",IF(ISNUMBER(J20)=FALSE,"下船日が日付ではありません。",IF(I20="","乗船日が入力されていません。",IF(I20&gt;J20,"","入力OK"))))</f>
        <v/>
      </c>
      <c r="AO20" s="97" t="str">
        <f>IF(AND(AM20="",AN20=""),"未チェック",IF(AND(AM20="入力OK",AN20="入力OK"),"○","×"))</f>
        <v>未チェック</v>
      </c>
      <c r="AR20" s="175" t="str">
        <f>IF(ISBLANK(I20),"",YEAR(I20))</f>
        <v/>
      </c>
      <c r="AS20" s="175" t="str">
        <f>IF(ISBLANK(I20),"",MONTH(I20))</f>
        <v/>
      </c>
      <c r="AT20" s="175" t="str">
        <f>IF(ISBLANK(I20),"",DAY(I20))</f>
        <v/>
      </c>
      <c r="AU20" s="11"/>
      <c r="AV20" s="176" t="str">
        <f>IF(ISBLANK(I20),"",YEAR(I20-1))</f>
        <v/>
      </c>
      <c r="AW20" s="176" t="str">
        <f>IF(ISBLANK(I20),"",MONTH(I20-1))</f>
        <v/>
      </c>
      <c r="AX20" s="177" t="str">
        <f>IF(ISBLANK(I20),"",DAY(I20-1))</f>
        <v/>
      </c>
      <c r="AY20" s="11"/>
      <c r="AZ20" s="178" t="str">
        <f>IF(ISBLANK(J20),"",YEAR(J20))</f>
        <v/>
      </c>
      <c r="BA20" s="178" t="str">
        <f>IF(ISBLANK(J20),"",MONTH(J20))</f>
        <v/>
      </c>
      <c r="BB20" s="178" t="str">
        <f>IF(ISBLANK(J20),"",DAY(J20))</f>
        <v/>
      </c>
      <c r="BC20" s="11"/>
      <c r="BD20" s="175" t="str">
        <f>IF(ISBLANK(J20),"",IF(BA20=1,AZ20-1,AZ20))</f>
        <v/>
      </c>
      <c r="BE20" s="175" t="str">
        <f>IF(ISBLANK(J20),"",IF(BA20=1,12,BA20-1))</f>
        <v/>
      </c>
      <c r="BF20" s="175" t="str">
        <f>IF(ISBLANK(J20),"",IF(OR(BE20=1,BE20=3,BE20=5,BE20=7,BE20=8,BE20=10,BE20=12),31,IF(OR(BE20=4,BE20=6,BE20=9,BE20=11),30,IF(AND(MOD(BD20,4)=0,BE20=2),29,IF(BE20=2,28,"")))))</f>
        <v/>
      </c>
      <c r="BG20" s="11"/>
      <c r="BH20" s="179" t="str">
        <f>IF(ISBLANK(I20),"",IF(AND(NOT(MOD(AR20,4)=0),AS20=3,AT20=1,BA20=2,BB20=28),-1,0)+IF(AND(AS20=1,AT20=1),IF(AND(AR20=AZ20,BA20=12,BB20=31),1,AZ20-AR20+IF(AND(AS20=1,AT20=1,BA20=12,BB20=31),1,0)),DATEDIF(I20-1,J20,"Y")))</f>
        <v/>
      </c>
      <c r="BI20" s="171" t="str">
        <f>IF(ISBLANK(I20),"",IF(AND(AS20=2,AT20=1,OR(AND(MOD(AZ20,4)=0,BA20=2,BB20=29),AND(NOT(MOD(AZ20,4)=0),BA20=2,BB20=28))),1,IF(AND(AS20=BA20,AT20=1,OR(BB20=28,BB20=29)),0,IF(AND(AS20=3,AT20=1,MOD(AZ20,4)=0,BA20=2,BB20=28),11,IF(AND(AT20=1,BJ20=30,OR(AS20=3,AS20=5,AS20=7,AS20=10,AS20=12)),-1)+IF(IF(AND(BB20&gt;=AX20,BA20&gt;=AW20),IF(AND(AT20=1,BB20=30,OR(BA20=1,BA20=3,BA20=5,BA20=7,BA20=8,BA20=10,BA20=12)),BA20-AW20-1,BA20-AW20),IF(AND(BB20&gt;=AX20,BA20&lt;AW20),BA20+12-AW20,IF(AND(BB20&lt;AX20,BA20&gt;=AW20),BE20-AW20+IF(BE20&lt;AW20,12,0)+IF(BJ20=0,1,0),IF(AND(BB20&lt;AX20,BA20&lt;AW20),BE20+12-AW20+IF(BJ20=0,1,0),""))))=12,0,IF(AND(BB20&gt;=AX20,BA20&gt;=AW20),BA20-AW20,IF(AND(BB20&gt;=AX20,BA20&lt;AW20),BA20+12-AW20,IF(AND(BB20&lt;AX20,BA20&gt;=AW20),BE20-AW20+IF(BE20&lt;AW20,12,0)+IF(BJ20=0,1,0),IF(AND(BB20&lt;AX20,BA20&lt;AW20),IF(BE20&gt;=AW20,BE20-AW20,BE20+12-AW20)+IF(BJ20=0,1,0),"")))))))))</f>
        <v/>
      </c>
      <c r="BJ20" s="172" t="str">
        <f>IF(ISBLANK(I20),"",IF(AND(AT20=30,BA20=3,BB20=29,NOT(MOD(AZ20,4)=0)),0,IF(AND(AT20=30,BA20=3,BB20=30,NOT(MOD(AZ20,4)=0)),1,IF(AND(AT20=30,BA20=3,BB20=31,NOT(MOD(AZ20,4)=0)),2,IF(AND(AT20=31,BA20=3,BB20=30),0,IF(AND(AT20=31,BA20=3,BB20=31),1,IF(AND(AT20=1,BB20=31),0,IF(AX20&gt;BF20,BB20,IF(OR(AND(NOT(MOD(AZ20,4)=0),BA20=2,BB20=28,OR(AT20=29,AT20=30,AT20=31)),AND(MOD(AZ20,4)=0,BA20=2,BB20=29,OR(AT20=30,AT20=31))),0,IF(AND(AT20=1,OR(BA20=1,BA20=3,BA20=5,BA20=7,BA20=8,BA20=10,BA20=12),BB20=31),0,IF(AND(AT20=1,OR(BA20=4,BA20=6,BA20=9,BA20=11),BB20=30),0,IF(OR(AND(NOT(MOD(AZ20,4)=0),AT20=1,BA20=2,BB20=28),AND(MOD(AZ20,4)=0,AT20=1,BA20=2,BB20=29)),0,IF(AT20=1,BB20,IF(AND(BB20=1,AX20&gt;=BF20),1,IF(BB20&gt;=AX20,BB20-AX20,BF20-AX20+BB20)))))))))))))))</f>
        <v/>
      </c>
    </row>
    <row r="21" spans="1:62" ht="33" customHeight="1" thickTop="1" thickBot="1" x14ac:dyDescent="0.2">
      <c r="B21" s="25"/>
      <c r="C21" s="11"/>
      <c r="D21" s="11"/>
      <c r="E21" s="11"/>
      <c r="F21" s="101"/>
      <c r="G21" s="11"/>
      <c r="I21" s="11"/>
      <c r="J21" s="18" t="s">
        <v>69</v>
      </c>
      <c r="K21" s="13" t="str">
        <f>IF(ISBLANK(I16),"",SUM(K16:K20)+INT((SUM(M16:M20)+INT(SUM(O16:O20)/30))/12))</f>
        <v/>
      </c>
      <c r="L21" s="12" t="s">
        <v>19</v>
      </c>
      <c r="M21" s="12" t="str">
        <f>IF(ISBLANK(I16),"",IF((SUM(M16:M20)+INT(SUM(O16:O20)/30))&lt;12,SUM(M16:M20)+INT(SUM(O16:O20)/30),12*((SUM(M16:M20)+INT(SUM(O16:O20)/30))/12-INT((SUM(M16:M20)+INT(SUM(O16:O20)/30))/12))))</f>
        <v/>
      </c>
      <c r="N21" s="12" t="s">
        <v>20</v>
      </c>
      <c r="O21" s="12" t="str">
        <f>IF(ISBLANK(I16),"",IF(SUM(O16:O20)&lt;30,SUM(O16:O20),30*(SUM(O16:O20)/30-INT(SUM(O16:O20)/30))))</f>
        <v/>
      </c>
      <c r="P21" s="24" t="s">
        <v>21</v>
      </c>
      <c r="R21" s="25"/>
      <c r="S21" s="25"/>
      <c r="T21" s="25"/>
      <c r="U21" s="90"/>
      <c r="V21" s="90"/>
      <c r="W21" s="103" t="s">
        <v>14</v>
      </c>
      <c r="X21" s="36" cm="1">
        <f t="array" ref="X21">IF(AND(ISBLANK($I$9:$I$38),ISBLANK($J$9:$J$38)),"",SUM(X3:X20)+INT((SUM(Z3:Z20)+INT(SUM(AB3:AB20)/30))/12))</f>
        <v>0</v>
      </c>
      <c r="Y21" s="36" t="str">
        <f t="shared" si="0"/>
        <v/>
      </c>
      <c r="Z21" s="36" cm="1">
        <f t="array" ref="Z21">IF(AND(ISBLANK($I$9:$I$38),ISBLANK($J$9:$J$38)),"",IF((SUM(Z3:Z20)+INT(SUM(AB3:AB20)/30))&lt;12,SUM(Z3:Z20)+INT(SUM(AB3:AB20)/30),12*((SUM(Z3:Z20)+INT(SUM(AB3:AB20)/30))/12-INT((SUM(Z3:Z20)+INT(SUM(AB3:AB20)/30))/12))))</f>
        <v>0</v>
      </c>
      <c r="AA21" s="36" t="str">
        <f t="shared" si="1"/>
        <v/>
      </c>
      <c r="AB21" s="36" cm="1">
        <f t="array" ref="AB21">IF(AND(ISBLANK($I$9:$I$38),ISBLANK($J$9:$J$38)),"",IF(SUM(AB3:AB20)&lt;30,SUM(AB3:AB20),30*(SUM(AB3:AB20)/30-INT(SUM(AB3:AB20)/30))))</f>
        <v>0</v>
      </c>
      <c r="AC21" s="36" t="str">
        <f t="shared" si="2"/>
        <v/>
      </c>
      <c r="AD21" s="53" cm="1">
        <f t="array" ref="AD21">IF(AND(ISBLANK($I$9:$I$38),ISBLANK($J$9:$J$38)),"",ROUNDDOWN((ROUNDDOWN(SUM(AH3:AH20)/30,0)+SUM(AF3:AF20))/12,0)+SUM(AD3:AD20))</f>
        <v>0</v>
      </c>
      <c r="AE21" s="37" t="str">
        <f>IF(OR(AD21="",AD21=0),"","年")</f>
        <v/>
      </c>
      <c r="AF21" s="37" cm="1">
        <f t="array" ref="AF21">IF(AND(ISBLANK($I$9:$I$38),ISBLANK($J$9:$J$38)),"",(ROUNDDOWN(SUM(AH3:AH20)/30,0)+SUM(AF3:AF20))-ROUNDDOWN((ROUNDDOWN(SUM(AH3:AH20)/30,0)+SUM(AF3:AF20))/12,0)*12)</f>
        <v>0</v>
      </c>
      <c r="AG21" s="37" t="str">
        <f>IF(OR(AF21="",AF21=0),"","月")</f>
        <v/>
      </c>
      <c r="AH21" s="37" cm="1">
        <f t="array" ref="AH21">IF(AND(ISBLANK($I$9:$I$38),ISBLANK($J$9:$J$38)),"",SUM(AH3:AH20)-ROUNDDOWN(SUM(AH3:AH20)/30,0)*30)</f>
        <v>0</v>
      </c>
      <c r="AI21" s="38" t="str">
        <f>IF(OR(AH21="",AH21=0),"","日")</f>
        <v/>
      </c>
      <c r="AK21" s="76"/>
      <c r="AM21" s="95"/>
      <c r="AN21" s="96"/>
      <c r="AO21" s="97"/>
      <c r="AR21" s="180"/>
      <c r="AS21" s="87"/>
      <c r="AT21" s="87"/>
      <c r="AU21" s="117"/>
      <c r="AV21" s="181"/>
      <c r="AW21" s="181"/>
      <c r="AX21" s="181"/>
      <c r="AY21" s="117"/>
      <c r="AZ21" s="87"/>
      <c r="BA21" s="87"/>
      <c r="BB21" s="87"/>
      <c r="BC21" s="117"/>
      <c r="BD21" s="87"/>
      <c r="BE21" s="87"/>
      <c r="BF21" s="87"/>
      <c r="BG21" s="117"/>
      <c r="BH21" s="182"/>
      <c r="BI21" s="183"/>
      <c r="BJ21" s="184"/>
    </row>
    <row r="22" spans="1:62" ht="33" customHeight="1" thickTop="1" thickBot="1" x14ac:dyDescent="0.2">
      <c r="B22" s="25"/>
      <c r="C22" s="11"/>
      <c r="D22" s="11"/>
      <c r="E22" s="11"/>
      <c r="F22" s="101"/>
      <c r="G22" s="11"/>
      <c r="I22" s="11"/>
      <c r="J22" s="11"/>
      <c r="K22" s="11"/>
      <c r="L22" s="11"/>
      <c r="M22" s="11"/>
      <c r="N22" s="11"/>
      <c r="O22" s="11"/>
      <c r="P22" s="11"/>
      <c r="R22" s="25"/>
      <c r="S22" s="25"/>
      <c r="T22" s="25"/>
      <c r="U22" s="90"/>
      <c r="V22" s="90"/>
      <c r="W22" s="104"/>
      <c r="X22" s="105"/>
      <c r="Y22" s="105"/>
      <c r="Z22" s="105"/>
      <c r="AA22" s="105"/>
      <c r="AB22" s="72"/>
      <c r="AC22" s="105"/>
      <c r="AD22" s="105"/>
      <c r="AE22" s="105"/>
      <c r="AF22" s="105"/>
      <c r="AG22" s="105"/>
      <c r="AH22" s="105"/>
      <c r="AI22" s="105"/>
      <c r="AK22" s="76"/>
      <c r="AM22" s="95"/>
      <c r="AN22" s="96"/>
      <c r="AO22" s="97"/>
      <c r="AR22" s="103"/>
      <c r="AS22" s="98"/>
      <c r="AT22" s="98"/>
      <c r="AU22" s="99"/>
      <c r="AV22" s="185"/>
      <c r="AW22" s="185"/>
      <c r="AX22" s="164"/>
      <c r="AY22" s="99"/>
      <c r="AZ22" s="84"/>
      <c r="BA22" s="84"/>
      <c r="BB22" s="84"/>
      <c r="BC22" s="99"/>
      <c r="BD22" s="98"/>
      <c r="BE22" s="98"/>
      <c r="BF22" s="98"/>
      <c r="BG22" s="99"/>
      <c r="BH22" s="186"/>
      <c r="BI22" s="187"/>
      <c r="BJ22" s="188"/>
    </row>
    <row r="23" spans="1:62" ht="33" customHeight="1" thickBot="1" x14ac:dyDescent="0.2">
      <c r="A23" s="25">
        <v>11</v>
      </c>
      <c r="C23" s="406"/>
      <c r="D23" s="407"/>
      <c r="E23" s="131"/>
      <c r="F23" s="130"/>
      <c r="G23" s="131"/>
      <c r="H23" s="131"/>
      <c r="I23" s="132"/>
      <c r="J23" s="132"/>
      <c r="K23" s="1" t="str">
        <f>IF(BH23=0,"",BH23)</f>
        <v/>
      </c>
      <c r="L23" s="6" t="s">
        <v>19</v>
      </c>
      <c r="M23" s="6" t="str">
        <f>IF(BI23=0,IF(NOT(BH23=0),0,""),BI23)</f>
        <v/>
      </c>
      <c r="N23" s="6" t="s">
        <v>20</v>
      </c>
      <c r="O23" s="6" t="str">
        <f>BJ23</f>
        <v/>
      </c>
      <c r="P23" s="23" t="s">
        <v>21</v>
      </c>
      <c r="Q23" s="25">
        <v>11</v>
      </c>
      <c r="R23" s="31"/>
      <c r="S23" s="51" t="str">
        <f>IF(OR(COUNTIF($I$9:J22,I23)&gt;=1,COUNTIF(I24:$J$38,I23)&gt;=1),"重複","")</f>
        <v/>
      </c>
      <c r="T23" s="51" t="str">
        <f>IF(OR(COUNTIF($I$9:J22,J23)&gt;=1,COUNTIF(I24:$J$38,J23)&gt;=1),"重複","")</f>
        <v/>
      </c>
      <c r="U23" s="89" t="str">
        <f>IF(AM23="入力OK","",AM23)&amp;IF(AN23="入力OK","",AN23)</f>
        <v/>
      </c>
      <c r="V23" s="90"/>
      <c r="W23" s="106" t="s">
        <v>115</v>
      </c>
      <c r="X23" s="402" t="s">
        <v>116</v>
      </c>
      <c r="Y23" s="403"/>
      <c r="Z23" s="403"/>
      <c r="AA23" s="403"/>
      <c r="AB23" s="403"/>
      <c r="AC23" s="404"/>
      <c r="AD23" s="72"/>
      <c r="AE23" s="72"/>
      <c r="AF23" s="72"/>
      <c r="AG23" s="72"/>
      <c r="AH23" s="72"/>
      <c r="AI23" s="72"/>
      <c r="AK23" s="107"/>
      <c r="AM23" s="95" t="str">
        <f>IF(I23="","",IF(ISNUMBER(I23)=FALSE,"乗船日が日付ではありません。",IF(J23="","下船日を入力して下さい。",IF(I23&gt;J23,"下船日が乗船日より過去になってます。","入力OK"))))</f>
        <v/>
      </c>
      <c r="AN23" s="96" t="str">
        <f>IF(J23="","",IF(ISNUMBER(J23)=FALSE,"下船日が日付ではありません。",IF(I23="","乗船日が入力されていません。",IF(I23&gt;J23,"","入力OK"))))</f>
        <v/>
      </c>
      <c r="AO23" s="97" t="str">
        <f>IF(AND(AM23="",AN23=""),"未チェック",IF(AND(AM23="入力OK",AN23="入力OK"),"○","×"))</f>
        <v>未チェック</v>
      </c>
      <c r="AR23" s="50" t="str">
        <f>IF(ISBLANK(I23),"",YEAR(I23))</f>
        <v/>
      </c>
      <c r="AS23" s="50" t="str">
        <f>IF(ISBLANK(I23),"",MONTH(I23))</f>
        <v/>
      </c>
      <c r="AT23" s="50" t="str">
        <f>IF(ISBLANK(I23),"",DAY(I23))</f>
        <v/>
      </c>
      <c r="AU23" s="11"/>
      <c r="AV23" s="169" t="str">
        <f>IF(ISBLANK(I23),"",YEAR(I23-1))</f>
        <v/>
      </c>
      <c r="AW23" s="169" t="str">
        <f>IF(ISBLANK(I23),"",MONTH(I23-1))</f>
        <v/>
      </c>
      <c r="AX23" s="169" t="str">
        <f>IF(ISBLANK(I23),"",DAY(I23-1))</f>
        <v/>
      </c>
      <c r="AY23" s="11"/>
      <c r="AZ23" s="50" t="str">
        <f>IF(ISBLANK(J23),"",YEAR(J23))</f>
        <v/>
      </c>
      <c r="BA23" s="50" t="str">
        <f>IF(ISBLANK(J23),"",MONTH(J23))</f>
        <v/>
      </c>
      <c r="BB23" s="50" t="str">
        <f>IF(ISBLANK(J23),"",DAY(J23))</f>
        <v/>
      </c>
      <c r="BC23" s="11"/>
      <c r="BD23" s="50" t="str">
        <f>IF(ISBLANK(J23),"",IF(BA23=1,AZ23-1,AZ23))</f>
        <v/>
      </c>
      <c r="BE23" s="50" t="str">
        <f>IF(ISBLANK(J23),"",IF(BA23=1,12,BA23-1))</f>
        <v/>
      </c>
      <c r="BF23" s="50" t="str">
        <f>IF(ISBLANK(J23),"",IF(OR(BE23=1,BE23=3,BE23=5,BE23=7,BE23=8,BE23=10,BE23=12),31,IF(OR(BE23=4,BE23=6,BE23=9,BE23=11),30,IF(AND(MOD(BD23,4)=0,BE23=2),29,IF(BE23=2,28,"")))))</f>
        <v/>
      </c>
      <c r="BG23" s="11"/>
      <c r="BH23" s="170" t="str">
        <f>IF(ISBLANK(I23),"",IF(AND(NOT(MOD(AR23,4)=0),AS23=3,AT23=1,BA23=2,BB23=28),-1,0)+IF(AND(AS23=1,AT23=1),IF(AND(AR23=AZ23,BA23=12,BB23=31),1,AZ23-AR23+IF(AND(AS23=1,AT23=1,BA23=12,BB23=31),1,0)),DATEDIF(I23-1,J23,"Y")))</f>
        <v/>
      </c>
      <c r="BI23" s="171" t="str">
        <f>IF(ISBLANK(I23),"",IF(AND(AS23=2,AT23=1,OR(AND(MOD(AZ23,4)=0,BA23=2,BB23=29),AND(NOT(MOD(AZ23,4)=0),BA23=2,BB23=28))),1,IF(AND(AS23=BA23,AT23=1,OR(BB23=28,BB23=29)),0,IF(AND(AS23=3,AT23=1,MOD(AZ23,4)=0,BA23=2,BB23=28),11,IF(AND(AT23=1,BJ23=30,OR(AS23=3,AS23=5,AS23=7,AS23=10,AS23=12)),-1)+IF(IF(AND(BB23&gt;=AX23,BA23&gt;=AW23),IF(AND(AT23=1,BB23=30,OR(BA23=1,BA23=3,BA23=5,BA23=7,BA23=8,BA23=10,BA23=12)),BA23-AW23-1,BA23-AW23),IF(AND(BB23&gt;=AX23,BA23&lt;AW23),BA23+12-AW23,IF(AND(BB23&lt;AX23,BA23&gt;=AW23),BE23-AW23+IF(BE23&lt;AW23,12,0)+IF(BJ23=0,1,0),IF(AND(BB23&lt;AX23,BA23&lt;AW23),BE23+12-AW23+IF(BJ23=0,1,0),""))))=12,0,IF(AND(BB23&gt;=AX23,BA23&gt;=AW23),BA23-AW23,IF(AND(BB23&gt;=AX23,BA23&lt;AW23),BA23+12-AW23,IF(AND(BB23&lt;AX23,BA23&gt;=AW23),BE23-AW23+IF(BE23&lt;AW23,12,0)+IF(BJ23=0,1,0),IF(AND(BB23&lt;AX23,BA23&lt;AW23),IF(BE23&gt;=AW23,BE23-AW23,BE23+12-AW23)+IF(BJ23=0,1,0),"")))))))))</f>
        <v/>
      </c>
      <c r="BJ23" s="172" t="str">
        <f>IF(ISBLANK(I23),"",IF(AND(AT23=30,BA23=3,BB23=29,NOT(MOD(AZ23,4)=0)),0,IF(AND(AT23=30,BA23=3,BB23=30,NOT(MOD(AZ23,4)=0)),1,IF(AND(AT23=30,BA23=3,BB23=31,NOT(MOD(AZ23,4)=0)),2,IF(AND(AT23=31,BA23=3,BB23=30),0,IF(AND(AT23=31,BA23=3,BB23=31),1,IF(AND(AT23=1,BB23=31),0,IF(AX23&gt;BF23,BB23,IF(OR(AND(NOT(MOD(AZ23,4)=0),BA23=2,BB23=28,OR(AT23=29,AT23=30,AT23=31)),AND(MOD(AZ23,4)=0,BA23=2,BB23=29,OR(AT23=30,AT23=31))),0,IF(AND(AT23=1,OR(BA23=1,BA23=3,BA23=5,BA23=7,BA23=8,BA23=10,BA23=12),BB23=31),0,IF(AND(AT23=1,OR(BA23=4,BA23=6,BA23=9,BA23=11),BB23=30),0,IF(OR(AND(NOT(MOD(AZ23,4)=0),AT23=1,BA23=2,BB23=28),AND(MOD(AZ23,4)=0,AT23=1,BA23=2,BB23=29)),0,IF(AT23=1,BB23,IF(AND(BB23=1,AX23&gt;=BF23),1,IF(BB23&gt;=AX23,BB23-AX23,BF23-AX23+BB23)))))))))))))))</f>
        <v/>
      </c>
    </row>
    <row r="24" spans="1:62" ht="33" customHeight="1" x14ac:dyDescent="0.15">
      <c r="A24" s="25">
        <v>12</v>
      </c>
      <c r="C24" s="398"/>
      <c r="D24" s="399"/>
      <c r="E24" s="198"/>
      <c r="F24" s="134"/>
      <c r="G24" s="135"/>
      <c r="H24" s="136"/>
      <c r="I24" s="147"/>
      <c r="J24" s="147"/>
      <c r="K24" s="2" t="str">
        <f>IF(BH24=0,"",BH24)</f>
        <v/>
      </c>
      <c r="L24" s="7" t="s">
        <v>19</v>
      </c>
      <c r="M24" s="7" t="str">
        <f>IF(BI24=0,IF(NOT(BH24=0),0,""),BI24)</f>
        <v/>
      </c>
      <c r="N24" s="7" t="s">
        <v>20</v>
      </c>
      <c r="O24" s="9" t="str">
        <f>BJ24</f>
        <v/>
      </c>
      <c r="P24" s="20" t="s">
        <v>21</v>
      </c>
      <c r="Q24" s="25">
        <v>12</v>
      </c>
      <c r="R24" s="31"/>
      <c r="S24" s="51" t="str">
        <f>IF(OR(COUNTIF($I$9:J23,I24)&gt;=1,COUNTIF(I25:$J$38,I24)&gt;=1),"重複","")</f>
        <v/>
      </c>
      <c r="T24" s="51" t="str">
        <f>IF(OR(COUNTIF($I$9:J23,J24)&gt;=1,COUNTIF(I25:$J$38,J24)&gt;=1),"重複","")</f>
        <v/>
      </c>
      <c r="U24" s="89" t="str">
        <f>IF(AM24="入力OK","",AM24)&amp;IF(AN24="入力OK","",AN24)</f>
        <v/>
      </c>
      <c r="V24" s="90"/>
      <c r="W24" s="152" t="s">
        <v>88</v>
      </c>
      <c r="X24" s="70" cm="1">
        <f t="array" ref="X24">IF(AND(ISBLANK($I$9:$I$38),ISBLANK($J$9:$J$38)),"",SUMIF($E$9:$E$38,W24,K$9:K$38)+INT((SUMIF($E$9:$E$38,W24,M$9:M$38)+INT(SUMIF($E$9:$E$38,W24,O$9:O$38)/30))/12))</f>
        <v>0</v>
      </c>
      <c r="Y24" s="33" t="str">
        <f t="shared" ref="Y24:Y32" si="3">IF(OR(X24="",X24=0),"","年")</f>
        <v/>
      </c>
      <c r="Z24" s="70" cm="1">
        <f t="array" ref="Z24">IF(AND(ISBLANK($I$9:$I$38),ISBLANK($J$9:$J$38)),"",IF((SUMIF($E$9:$E$38,W24,M$9:M$38)+INT(SUMIF($E$9:$E$38,W24,O$9:O$38)/30))&lt;12,SUMIF($E$9:$E$38,W24,M$9:M$38)+INT(SUMIF($E$9:$E$38,W24,O$9:O$38)/30),12*((SUMIF($E$9:$E$38,W24,M$9:M$38)+INT(SUMIF($E$9:$E$38,W24,O$9:O$38)/30))/12-INT((SUMIF($E$9:$E$38,W24,M$9:M$38)+INT(SUMIF($E$9:$E$38,W24,O$9:O$38)/30))/12))))</f>
        <v>0</v>
      </c>
      <c r="AA24" s="33" t="str">
        <f t="shared" ref="AA24:AA32" si="4">IF(OR(Z24="",Z24=0),"","月")</f>
        <v/>
      </c>
      <c r="AB24" s="33" cm="1">
        <f t="array" ref="AB24">IF(AND(ISBLANK($I$9:$I$38),ISBLANK($J$9:$J$38)),"",IF(SUMIF($E$9:$E$38,W24,O$9:O$38)&lt;30,SUMIF($E$9:$E$38,W24,O$9:O$38),30*(SUMIF($E$9:$E$38,W24,O$9:O$38)/30-INT(SUMIF($E$9:$E$38,W24,O$9:O$38)/30))))</f>
        <v>0</v>
      </c>
      <c r="AC24" s="39" t="str">
        <f t="shared" ref="AC24:AC32" si="5">IF(OR(AB24="",AB24=0),"","日")</f>
        <v/>
      </c>
      <c r="AD24" s="72"/>
      <c r="AE24" s="72"/>
      <c r="AF24" s="72"/>
      <c r="AG24" s="72"/>
      <c r="AH24" s="72"/>
      <c r="AI24" s="72"/>
      <c r="AK24" s="76"/>
      <c r="AM24" s="95" t="str">
        <f>IF(I24="","",IF(ISNUMBER(I24)=FALSE,"乗船日が日付ではありません。",IF(J24="","下船日を入力して下さい。",IF(I24&gt;J24,"下船日が乗船日より過去になってます。","入力OK"))))</f>
        <v/>
      </c>
      <c r="AN24" s="96" t="str">
        <f>IF(J24="","",IF(ISNUMBER(J24)=FALSE,"下船日が日付ではありません。",IF(I24="","乗船日が入力されていません。",IF(I24&gt;J24,"","入力OK"))))</f>
        <v/>
      </c>
      <c r="AO24" s="97" t="str">
        <f>IF(AND(AM24="",AN24=""),"未チェック",IF(AND(AM24="入力OK",AN24="入力OK"),"○","×"))</f>
        <v>未チェック</v>
      </c>
      <c r="AR24" s="50" t="str">
        <f>IF(ISBLANK(I24),"",YEAR(I24))</f>
        <v/>
      </c>
      <c r="AS24" s="50" t="str">
        <f>IF(ISBLANK(I24),"",MONTH(I24))</f>
        <v/>
      </c>
      <c r="AT24" s="50" t="str">
        <f>IF(ISBLANK(I24),"",DAY(I24))</f>
        <v/>
      </c>
      <c r="AU24" s="11"/>
      <c r="AV24" s="169" t="str">
        <f>IF(ISBLANK(I24),"",YEAR(I24-1))</f>
        <v/>
      </c>
      <c r="AW24" s="169" t="str">
        <f>IF(ISBLANK(I24),"",MONTH(I24-1))</f>
        <v/>
      </c>
      <c r="AX24" s="173" t="str">
        <f>IF(ISBLANK(I24),"",DAY(I24-1))</f>
        <v/>
      </c>
      <c r="AY24" s="11"/>
      <c r="AZ24" s="51" t="str">
        <f>IF(ISBLANK(J24),"",YEAR(J24))</f>
        <v/>
      </c>
      <c r="BA24" s="51" t="str">
        <f>IF(ISBLANK(J24),"",MONTH(J24))</f>
        <v/>
      </c>
      <c r="BB24" s="51" t="str">
        <f>IF(ISBLANK(J24),"",DAY(J24))</f>
        <v/>
      </c>
      <c r="BC24" s="11"/>
      <c r="BD24" s="50" t="str">
        <f>IF(ISBLANK(J24),"",IF(BA24=1,AZ24-1,AZ24))</f>
        <v/>
      </c>
      <c r="BE24" s="50" t="str">
        <f>IF(ISBLANK(J24),"",IF(BA24=1,12,BA24-1))</f>
        <v/>
      </c>
      <c r="BF24" s="50" t="str">
        <f>IF(ISBLANK(J24),"",IF(OR(BE24=1,BE24=3,BE24=5,BE24=7,BE24=8,BE24=10,BE24=12),31,IF(OR(BE24=4,BE24=6,BE24=9,BE24=11),30,IF(AND(MOD(BD24,4)=0,BE24=2),29,IF(BE24=2,28,"")))))</f>
        <v/>
      </c>
      <c r="BG24" s="11"/>
      <c r="BH24" s="170" t="str">
        <f>IF(ISBLANK(I24),"",IF(AND(NOT(MOD(AR24,4)=0),AS24=3,AT24=1,BA24=2,BB24=28),-1,0)+IF(AND(AS24=1,AT24=1),IF(AND(AR24=AZ24,BA24=12,BB24=31),1,AZ24-AR24+IF(AND(AS24=1,AT24=1,BA24=12,BB24=31),1,0)),DATEDIF(I24-1,J24,"Y")))</f>
        <v/>
      </c>
      <c r="BI24" s="171" t="str">
        <f>IF(ISBLANK(I24),"",IF(AND(AS24=2,AT24=1,OR(AND(MOD(AZ24,4)=0,BA24=2,BB24=29),AND(NOT(MOD(AZ24,4)=0),BA24=2,BB24=28))),1,IF(AND(AS24=BA24,AT24=1,OR(BB24=28,BB24=29)),0,IF(AND(AS24=3,AT24=1,MOD(AZ24,4)=0,BA24=2,BB24=28),11,IF(AND(AT24=1,BJ24=30,OR(AS24=3,AS24=5,AS24=7,AS24=10,AS24=12)),-1)+IF(IF(AND(BB24&gt;=AX24,BA24&gt;=AW24),IF(AND(AT24=1,BB24=30,OR(BA24=1,BA24=3,BA24=5,BA24=7,BA24=8,BA24=10,BA24=12)),BA24-AW24-1,BA24-AW24),IF(AND(BB24&gt;=AX24,BA24&lt;AW24),BA24+12-AW24,IF(AND(BB24&lt;AX24,BA24&gt;=AW24),BE24-AW24+IF(BE24&lt;AW24,12,0)+IF(BJ24=0,1,0),IF(AND(BB24&lt;AX24,BA24&lt;AW24),BE24+12-AW24+IF(BJ24=0,1,0),""))))=12,0,IF(AND(BB24&gt;=AX24,BA24&gt;=AW24),BA24-AW24,IF(AND(BB24&gt;=AX24,BA24&lt;AW24),BA24+12-AW24,IF(AND(BB24&lt;AX24,BA24&gt;=AW24),BE24-AW24+IF(BE24&lt;AW24,12,0)+IF(BJ24=0,1,0),IF(AND(BB24&lt;AX24,BA24&lt;AW24),IF(BE24&gt;=AW24,BE24-AW24,BE24+12-AW24)+IF(BJ24=0,1,0),"")))))))))</f>
        <v/>
      </c>
      <c r="BJ24" s="172" t="str">
        <f>IF(ISBLANK(I24),"",IF(AND(AT24=30,BA24=3,BB24=29,NOT(MOD(AZ24,4)=0)),0,IF(AND(AT24=30,BA24=3,BB24=30,NOT(MOD(AZ24,4)=0)),1,IF(AND(AT24=30,BA24=3,BB24=31,NOT(MOD(AZ24,4)=0)),2,IF(AND(AT24=31,BA24=3,BB24=30),0,IF(AND(AT24=31,BA24=3,BB24=31),1,IF(AND(AT24=1,BB24=31),0,IF(AX24&gt;BF24,BB24,IF(OR(AND(NOT(MOD(AZ24,4)=0),BA24=2,BB24=28,OR(AT24=29,AT24=30,AT24=31)),AND(MOD(AZ24,4)=0,BA24=2,BB24=29,OR(AT24=30,AT24=31))),0,IF(AND(AT24=1,OR(BA24=1,BA24=3,BA24=5,BA24=7,BA24=8,BA24=10,BA24=12),BB24=31),0,IF(AND(AT24=1,OR(BA24=4,BA24=6,BA24=9,BA24=11),BB24=30),0,IF(OR(AND(NOT(MOD(AZ24,4)=0),AT24=1,BA24=2,BB24=28),AND(MOD(AZ24,4)=0,AT24=1,BA24=2,BB24=29)),0,IF(AT24=1,BB24,IF(AND(BB24=1,AX24&gt;=BF24),1,IF(BB24&gt;=AX24,BB24-AX24,BF24-AX24+BB24)))))))))))))))</f>
        <v/>
      </c>
    </row>
    <row r="25" spans="1:62" ht="33" customHeight="1" x14ac:dyDescent="0.15">
      <c r="A25" s="25">
        <v>13</v>
      </c>
      <c r="C25" s="398"/>
      <c r="D25" s="399"/>
      <c r="E25" s="198"/>
      <c r="F25" s="134"/>
      <c r="G25" s="135"/>
      <c r="H25" s="136"/>
      <c r="I25" s="147"/>
      <c r="J25" s="147"/>
      <c r="K25" s="2" t="str">
        <f>IF(BH25=0,"",BH25)</f>
        <v/>
      </c>
      <c r="L25" s="7" t="s">
        <v>19</v>
      </c>
      <c r="M25" s="7" t="str">
        <f>IF(BI25=0,IF(NOT(BH25=0),0,""),BI25)</f>
        <v/>
      </c>
      <c r="N25" s="7" t="s">
        <v>20</v>
      </c>
      <c r="O25" s="7" t="str">
        <f>BJ25</f>
        <v/>
      </c>
      <c r="P25" s="20" t="s">
        <v>21</v>
      </c>
      <c r="Q25" s="25">
        <v>13</v>
      </c>
      <c r="R25" s="31"/>
      <c r="S25" s="51" t="str">
        <f>IF(OR(COUNTIF($I$9:J24,I25)&gt;=1,COUNTIF(I26:$J$38,I25)&gt;=1),"重複","")</f>
        <v/>
      </c>
      <c r="T25" s="51" t="str">
        <f>IF(OR(COUNTIF($I$9:J24,J25)&gt;=1,COUNTIF(I26:$J$38,J25)&gt;=1),"重複","")</f>
        <v/>
      </c>
      <c r="U25" s="89" t="str">
        <f>IF(AM25="入力OK","",AM25)&amp;IF(AN25="入力OK","",AN25)</f>
        <v/>
      </c>
      <c r="V25" s="90"/>
      <c r="W25" s="153" t="s">
        <v>87</v>
      </c>
      <c r="X25" s="71" cm="1">
        <f t="array" ref="X25">IF(AND(ISBLANK($I$9:$I$38),ISBLANK($J$9:$J$38)),"",SUMIF($E$9:$E$38,W25,K$9:K$38)+INT((SUMIF($E$9:$E$38,W25,M$9:M$38)+INT(SUMIF($E$9:$E$38,W25,O$9:O$38)/30))/12))</f>
        <v>0</v>
      </c>
      <c r="Y25" s="34" t="str">
        <f t="shared" si="3"/>
        <v/>
      </c>
      <c r="Z25" s="71" cm="1">
        <f t="array" ref="Z25">IF(AND(ISBLANK($I$9:$I$38),ISBLANK($J$9:$J$38)),"",IF((SUMIF($E$9:$E$38,W25,M$9:M$38)+INT(SUMIF($E$9:$E$38,W25,O$9:O$38)/30))&lt;12,SUMIF($E$9:$E$38,W25,M$9:M$38)+INT(SUMIF($E$9:$E$38,W25,O$9:O$38)/30),12*((SUMIF($E$9:$E$38,W25,M$9:M$38)+INT(SUMIF($E$9:$E$38,W25,O$9:O$38)/30))/12-INT((SUMIF($E$9:$E$38,W25,M$9:M$38)+INT(SUMIF($E$9:$E$38,W25,O$9:O$38)/30))/12))))</f>
        <v>0</v>
      </c>
      <c r="AA25" s="34" t="str">
        <f t="shared" si="4"/>
        <v/>
      </c>
      <c r="AB25" s="34" cm="1">
        <f t="array" ref="AB25">IF(AND(ISBLANK($I$9:$I$38),ISBLANK($J$9:$J$38)),"",IF(SUMIF($E$9:$E$38,W25,O$9:O$38)&lt;30,SUMIF($E$9:$E$38,W25,O$9:O$38),30*(SUMIF($E$9:$E$38,W25,O$9:O$38)/30-INT(SUMIF($E$9:$E$38,W25,O$9:O$38)/30))))</f>
        <v>0</v>
      </c>
      <c r="AC25" s="40" t="str">
        <f t="shared" si="5"/>
        <v/>
      </c>
      <c r="AD25" s="72"/>
      <c r="AE25" s="72"/>
      <c r="AF25" s="72"/>
      <c r="AG25" s="72"/>
      <c r="AH25" s="72"/>
      <c r="AI25" s="72"/>
      <c r="AK25" s="76"/>
      <c r="AM25" s="95" t="str">
        <f>IF(I25="","",IF(ISNUMBER(I25)=FALSE,"乗船日が日付ではありません。",IF(J25="","下船日を入力して下さい。",IF(I25&gt;J25,"下船日が乗船日より過去になってます。","入力OK"))))</f>
        <v/>
      </c>
      <c r="AN25" s="96" t="str">
        <f>IF(J25="","",IF(ISNUMBER(J25)=FALSE,"下船日が日付ではありません。",IF(I25="","乗船日が入力されていません。",IF(I25&gt;J25,"","入力OK"))))</f>
        <v/>
      </c>
      <c r="AO25" s="97" t="str">
        <f>IF(AND(AM25="",AN25=""),"未チェック",IF(AND(AM25="入力OK",AN25="入力OK"),"○","×"))</f>
        <v>未チェック</v>
      </c>
      <c r="AR25" s="50" t="str">
        <f>IF(ISBLANK(I25),"",YEAR(I25))</f>
        <v/>
      </c>
      <c r="AS25" s="50" t="str">
        <f>IF(ISBLANK(I25),"",MONTH(I25))</f>
        <v/>
      </c>
      <c r="AT25" s="50" t="str">
        <f>IF(ISBLANK(I25),"",DAY(I25))</f>
        <v/>
      </c>
      <c r="AU25" s="11"/>
      <c r="AV25" s="169" t="str">
        <f>IF(ISBLANK(I25),"",YEAR(I25-1))</f>
        <v/>
      </c>
      <c r="AW25" s="169" t="str">
        <f>IF(ISBLANK(I25),"",MONTH(I25-1))</f>
        <v/>
      </c>
      <c r="AX25" s="173" t="str">
        <f>IF(ISBLANK(I25),"",DAY(I25-1))</f>
        <v/>
      </c>
      <c r="AY25" s="11"/>
      <c r="AZ25" s="51" t="str">
        <f>IF(ISBLANK(J25),"",YEAR(J25))</f>
        <v/>
      </c>
      <c r="BA25" s="51" t="str">
        <f>IF(ISBLANK(J25),"",MONTH(J25))</f>
        <v/>
      </c>
      <c r="BB25" s="51" t="str">
        <f>IF(ISBLANK(J25),"",DAY(J25))</f>
        <v/>
      </c>
      <c r="BC25" s="11"/>
      <c r="BD25" s="50" t="str">
        <f>IF(ISBLANK(J25),"",IF(BA25=1,AZ25-1,AZ25))</f>
        <v/>
      </c>
      <c r="BE25" s="50" t="str">
        <f>IF(ISBLANK(J25),"",IF(BA25=1,12,BA25-1))</f>
        <v/>
      </c>
      <c r="BF25" s="50" t="str">
        <f>IF(ISBLANK(J25),"",IF(OR(BE25=1,BE25=3,BE25=5,BE25=7,BE25=8,BE25=10,BE25=12),31,IF(OR(BE25=4,BE25=6,BE25=9,BE25=11),30,IF(AND(MOD(BD25,4)=0,BE25=2),29,IF(BE25=2,28,"")))))</f>
        <v/>
      </c>
      <c r="BG25" s="11"/>
      <c r="BH25" s="170" t="str">
        <f>IF(ISBLANK(I25),"",IF(AND(NOT(MOD(AR25,4)=0),AS25=3,AT25=1,BA25=2,BB25=28),-1,0)+IF(AND(AS25=1,AT25=1),IF(AND(AR25=AZ25,BA25=12,BB25=31),1,AZ25-AR25+IF(AND(AS25=1,AT25=1,BA25=12,BB25=31),1,0)),DATEDIF(I25-1,J25,"Y")))</f>
        <v/>
      </c>
      <c r="BI25" s="171" t="str">
        <f>IF(ISBLANK(I25),"",IF(AND(AS25=2,AT25=1,OR(AND(MOD(AZ25,4)=0,BA25=2,BB25=29),AND(NOT(MOD(AZ25,4)=0),BA25=2,BB25=28))),1,IF(AND(AS25=BA25,AT25=1,OR(BB25=28,BB25=29)),0,IF(AND(AS25=3,AT25=1,MOD(AZ25,4)=0,BA25=2,BB25=28),11,IF(AND(AT25=1,BJ25=30,OR(AS25=3,AS25=5,AS25=7,AS25=10,AS25=12)),-1)+IF(IF(AND(BB25&gt;=AX25,BA25&gt;=AW25),IF(AND(AT25=1,BB25=30,OR(BA25=1,BA25=3,BA25=5,BA25=7,BA25=8,BA25=10,BA25=12)),BA25-AW25-1,BA25-AW25),IF(AND(BB25&gt;=AX25,BA25&lt;AW25),BA25+12-AW25,IF(AND(BB25&lt;AX25,BA25&gt;=AW25),BE25-AW25+IF(BE25&lt;AW25,12,0)+IF(BJ25=0,1,0),IF(AND(BB25&lt;AX25,BA25&lt;AW25),BE25+12-AW25+IF(BJ25=0,1,0),""))))=12,0,IF(AND(BB25&gt;=AX25,BA25&gt;=AW25),BA25-AW25,IF(AND(BB25&gt;=AX25,BA25&lt;AW25),BA25+12-AW25,IF(AND(BB25&lt;AX25,BA25&gt;=AW25),BE25-AW25+IF(BE25&lt;AW25,12,0)+IF(BJ25=0,1,0),IF(AND(BB25&lt;AX25,BA25&lt;AW25),IF(BE25&gt;=AW25,BE25-AW25,BE25+12-AW25)+IF(BJ25=0,1,0),"")))))))))</f>
        <v/>
      </c>
      <c r="BJ25" s="172" t="str">
        <f>IF(ISBLANK(I25),"",IF(AND(AT25=30,BA25=3,BB25=29,NOT(MOD(AZ25,4)=0)),0,IF(AND(AT25=30,BA25=3,BB25=30,NOT(MOD(AZ25,4)=0)),1,IF(AND(AT25=30,BA25=3,BB25=31,NOT(MOD(AZ25,4)=0)),2,IF(AND(AT25=31,BA25=3,BB25=30),0,IF(AND(AT25=31,BA25=3,BB25=31),1,IF(AND(AT25=1,BB25=31),0,IF(AX25&gt;BF25,BB25,IF(OR(AND(NOT(MOD(AZ25,4)=0),BA25=2,BB25=28,OR(AT25=29,AT25=30,AT25=31)),AND(MOD(AZ25,4)=0,BA25=2,BB25=29,OR(AT25=30,AT25=31))),0,IF(AND(AT25=1,OR(BA25=1,BA25=3,BA25=5,BA25=7,BA25=8,BA25=10,BA25=12),BB25=31),0,IF(AND(AT25=1,OR(BA25=4,BA25=6,BA25=9,BA25=11),BB25=30),0,IF(OR(AND(NOT(MOD(AZ25,4)=0),AT25=1,BA25=2,BB25=28),AND(MOD(AZ25,4)=0,AT25=1,BA25=2,BB25=29)),0,IF(AT25=1,BB25,IF(AND(BB25=1,AX25&gt;=BF25),1,IF(BB25&gt;=AX25,BB25-AX25,BF25-AX25+BB25)))))))))))))))</f>
        <v/>
      </c>
    </row>
    <row r="26" spans="1:62" ht="33" customHeight="1" x14ac:dyDescent="0.15">
      <c r="A26" s="25">
        <v>14</v>
      </c>
      <c r="C26" s="398"/>
      <c r="D26" s="399"/>
      <c r="E26" s="198"/>
      <c r="F26" s="134"/>
      <c r="G26" s="135"/>
      <c r="H26" s="136"/>
      <c r="I26" s="147"/>
      <c r="J26" s="147"/>
      <c r="K26" s="2" t="str">
        <f>IF(BH26=0,"",BH26)</f>
        <v/>
      </c>
      <c r="L26" s="7" t="s">
        <v>19</v>
      </c>
      <c r="M26" s="7" t="str">
        <f>IF(BI26=0,IF(NOT(BH26=0),0,""),BI26)</f>
        <v/>
      </c>
      <c r="N26" s="7" t="s">
        <v>20</v>
      </c>
      <c r="O26" s="7" t="str">
        <f>BJ26</f>
        <v/>
      </c>
      <c r="P26" s="20" t="s">
        <v>21</v>
      </c>
      <c r="Q26" s="25">
        <v>14</v>
      </c>
      <c r="R26" s="31"/>
      <c r="S26" s="51" t="str">
        <f>IF(OR(COUNTIF($I$9:J25,I26)&gt;=1,COUNTIF(I27:$J$38,I26)&gt;=1),"重複","")</f>
        <v/>
      </c>
      <c r="T26" s="51" t="str">
        <f>IF(OR(COUNTIF($I$9:J25,J26)&gt;=1,COUNTIF(I27:$J$38,J26)&gt;=1),"重複","")</f>
        <v/>
      </c>
      <c r="U26" s="89" t="str">
        <f>IF(AM26="入力OK","",AM26)&amp;IF(AN26="入力OK","",AN26)</f>
        <v/>
      </c>
      <c r="V26" s="90"/>
      <c r="W26" s="153" t="s">
        <v>171</v>
      </c>
      <c r="X26" s="71" cm="1">
        <f t="array" ref="X26">IF(AND(ISBLANK($I$9:$I$38),ISBLANK($J$9:$J$38)),"",SUMIF($E$9:$E$38,W26,K$9:K$38)+INT((SUMIF($E$9:$E$38,W26,M$9:M$38)+INT(SUMIF($E$9:$E$38,W26,O$9:O$38)/30))/12))</f>
        <v>0</v>
      </c>
      <c r="Y26" s="34" t="str">
        <f t="shared" si="3"/>
        <v/>
      </c>
      <c r="Z26" s="71" cm="1">
        <f t="array" ref="Z26">IF(AND(ISBLANK($I$9:$I$38),ISBLANK($J$9:$J$38)),"",IF((SUMIF($E$9:$E$38,W26,M$9:M$38)+INT(SUMIF($E$9:$E$38,W26,O$9:O$38)/30))&lt;12,SUMIF($E$9:$E$38,W26,M$9:M$38)+INT(SUMIF($E$9:$E$38,W26,O$9:O$38)/30),12*((SUMIF($E$9:$E$38,W26,M$9:M$38)+INT(SUMIF($E$9:$E$38,W26,O$9:O$38)/30))/12-INT((SUMIF($E$9:$E$38,W26,M$9:M$38)+INT(SUMIF($E$9:$E$38,W26,O$9:O$38)/30))/12))))</f>
        <v>0</v>
      </c>
      <c r="AA26" s="34" t="str">
        <f t="shared" si="4"/>
        <v/>
      </c>
      <c r="AB26" s="34" cm="1">
        <f t="array" ref="AB26">IF(AND(ISBLANK($I$9:$I$38),ISBLANK($J$9:$J$38)),"",IF(SUMIF($E$9:$E$38,W26,O$9:O$38)&lt;30,SUMIF($E$9:$E$38,W26,O$9:O$38),30*(SUMIF($E$9:$E$38,W26,O$9:O$38)/30-INT(SUMIF($E$9:$E$38,W26,O$9:O$38)/30))))</f>
        <v>0</v>
      </c>
      <c r="AC26" s="40" t="str">
        <f t="shared" si="5"/>
        <v/>
      </c>
      <c r="AD26" s="72"/>
      <c r="AE26" s="72"/>
      <c r="AF26" s="72"/>
      <c r="AG26" s="72"/>
      <c r="AH26" s="72"/>
      <c r="AI26" s="72"/>
      <c r="AK26" s="76"/>
      <c r="AM26" s="95" t="str">
        <f>IF(I26="","",IF(ISNUMBER(I26)=FALSE,"乗船日が日付ではありません。",IF(J26="","下船日を入力して下さい。",IF(I26&gt;J26,"下船日が乗船日より過去になってます。","入力OK"))))</f>
        <v/>
      </c>
      <c r="AN26" s="96" t="str">
        <f>IF(J26="","",IF(ISNUMBER(J26)=FALSE,"下船日が日付ではありません。",IF(I26="","乗船日が入力されていません。",IF(I26&gt;J26,"","入力OK"))))</f>
        <v/>
      </c>
      <c r="AO26" s="97" t="str">
        <f>IF(AND(AM26="",AN26=""),"未チェック",IF(AND(AM26="入力OK",AN26="入力OK"),"○","×"))</f>
        <v>未チェック</v>
      </c>
      <c r="AR26" s="50" t="str">
        <f>IF(ISBLANK(I26),"",YEAR(I26))</f>
        <v/>
      </c>
      <c r="AS26" s="50" t="str">
        <f>IF(ISBLANK(I26),"",MONTH(I26))</f>
        <v/>
      </c>
      <c r="AT26" s="50" t="str">
        <f>IF(ISBLANK(I26),"",DAY(I26))</f>
        <v/>
      </c>
      <c r="AU26" s="11"/>
      <c r="AV26" s="169" t="str">
        <f>IF(ISBLANK(I26),"",YEAR(I26-1))</f>
        <v/>
      </c>
      <c r="AW26" s="169" t="str">
        <f>IF(ISBLANK(I26),"",MONTH(I26-1))</f>
        <v/>
      </c>
      <c r="AX26" s="173" t="str">
        <f>IF(ISBLANK(I26),"",DAY(I26-1))</f>
        <v/>
      </c>
      <c r="AY26" s="11"/>
      <c r="AZ26" s="51" t="str">
        <f>IF(ISBLANK(J26),"",YEAR(J26))</f>
        <v/>
      </c>
      <c r="BA26" s="51" t="str">
        <f>IF(ISBLANK(J26),"",MONTH(J26))</f>
        <v/>
      </c>
      <c r="BB26" s="51" t="str">
        <f>IF(ISBLANK(J26),"",DAY(J26))</f>
        <v/>
      </c>
      <c r="BC26" s="11"/>
      <c r="BD26" s="50" t="str">
        <f>IF(ISBLANK(J26),"",IF(BA26=1,AZ26-1,AZ26))</f>
        <v/>
      </c>
      <c r="BE26" s="50" t="str">
        <f>IF(ISBLANK(J26),"",IF(BA26=1,12,BA26-1))</f>
        <v/>
      </c>
      <c r="BF26" s="50" t="str">
        <f>IF(ISBLANK(J26),"",IF(OR(BE26=1,BE26=3,BE26=5,BE26=7,BE26=8,BE26=10,BE26=12),31,IF(OR(BE26=4,BE26=6,BE26=9,BE26=11),30,IF(AND(MOD(BD26,4)=0,BE26=2),29,IF(BE26=2,28,"")))))</f>
        <v/>
      </c>
      <c r="BG26" s="11"/>
      <c r="BH26" s="170" t="str">
        <f>IF(ISBLANK(I26),"",IF(AND(NOT(MOD(AR26,4)=0),AS26=3,AT26=1,BA26=2,BB26=28),-1,0)+IF(AND(AS26=1,AT26=1),IF(AND(AR26=AZ26,BA26=12,BB26=31),1,AZ26-AR26+IF(AND(AS26=1,AT26=1,BA26=12,BB26=31),1,0)),DATEDIF(I26-1,J26,"Y")))</f>
        <v/>
      </c>
      <c r="BI26" s="171" t="str">
        <f>IF(ISBLANK(I26),"",IF(AND(AS26=2,AT26=1,OR(AND(MOD(AZ26,4)=0,BA26=2,BB26=29),AND(NOT(MOD(AZ26,4)=0),BA26=2,BB26=28))),1,IF(AND(AS26=BA26,AT26=1,OR(BB26=28,BB26=29)),0,IF(AND(AS26=3,AT26=1,MOD(AZ26,4)=0,BA26=2,BB26=28),11,IF(AND(AT26=1,BJ26=30,OR(AS26=3,AS26=5,AS26=7,AS26=10,AS26=12)),-1)+IF(IF(AND(BB26&gt;=AX26,BA26&gt;=AW26),IF(AND(AT26=1,BB26=30,OR(BA26=1,BA26=3,BA26=5,BA26=7,BA26=8,BA26=10,BA26=12)),BA26-AW26-1,BA26-AW26),IF(AND(BB26&gt;=AX26,BA26&lt;AW26),BA26+12-AW26,IF(AND(BB26&lt;AX26,BA26&gt;=AW26),BE26-AW26+IF(BE26&lt;AW26,12,0)+IF(BJ26=0,1,0),IF(AND(BB26&lt;AX26,BA26&lt;AW26),BE26+12-AW26+IF(BJ26=0,1,0),""))))=12,0,IF(AND(BB26&gt;=AX26,BA26&gt;=AW26),BA26-AW26,IF(AND(BB26&gt;=AX26,BA26&lt;AW26),BA26+12-AW26,IF(AND(BB26&lt;AX26,BA26&gt;=AW26),BE26-AW26+IF(BE26&lt;AW26,12,0)+IF(BJ26=0,1,0),IF(AND(BB26&lt;AX26,BA26&lt;AW26),IF(BE26&gt;=AW26,BE26-AW26,BE26+12-AW26)+IF(BJ26=0,1,0),"")))))))))</f>
        <v/>
      </c>
      <c r="BJ26" s="172" t="str">
        <f>IF(ISBLANK(I26),"",IF(AND(AT26=30,BA26=3,BB26=29,NOT(MOD(AZ26,4)=0)),0,IF(AND(AT26=30,BA26=3,BB26=30,NOT(MOD(AZ26,4)=0)),1,IF(AND(AT26=30,BA26=3,BB26=31,NOT(MOD(AZ26,4)=0)),2,IF(AND(AT26=31,BA26=3,BB26=30),0,IF(AND(AT26=31,BA26=3,BB26=31),1,IF(AND(AT26=1,BB26=31),0,IF(AX26&gt;BF26,BB26,IF(OR(AND(NOT(MOD(AZ26,4)=0),BA26=2,BB26=28,OR(AT26=29,AT26=30,AT26=31)),AND(MOD(AZ26,4)=0,BA26=2,BB26=29,OR(AT26=30,AT26=31))),0,IF(AND(AT26=1,OR(BA26=1,BA26=3,BA26=5,BA26=7,BA26=8,BA26=10,BA26=12),BB26=31),0,IF(AND(AT26=1,OR(BA26=4,BA26=6,BA26=9,BA26=11),BB26=30),0,IF(OR(AND(NOT(MOD(AZ26,4)=0),AT26=1,BA26=2,BB26=28),AND(MOD(AZ26,4)=0,AT26=1,BA26=2,BB26=29)),0,IF(AT26=1,BB26,IF(AND(BB26=1,AX26&gt;=BF26),1,IF(BB26&gt;=AX26,BB26-AX26,BF26-AX26+BB26)))))))))))))))</f>
        <v/>
      </c>
    </row>
    <row r="27" spans="1:62" ht="33" customHeight="1" thickBot="1" x14ac:dyDescent="0.2">
      <c r="A27" s="25">
        <v>15</v>
      </c>
      <c r="C27" s="400"/>
      <c r="D27" s="401"/>
      <c r="E27" s="140"/>
      <c r="F27" s="139"/>
      <c r="G27" s="140"/>
      <c r="H27" s="141"/>
      <c r="I27" s="148"/>
      <c r="J27" s="148"/>
      <c r="K27" s="3" t="str">
        <f>IF(BH27=0,"",BH27)</f>
        <v/>
      </c>
      <c r="L27" s="8" t="s">
        <v>19</v>
      </c>
      <c r="M27" s="8" t="str">
        <f>IF(BI27=0,IF(NOT(BH27=0),0,""),BI27)</f>
        <v/>
      </c>
      <c r="N27" s="8" t="s">
        <v>20</v>
      </c>
      <c r="O27" s="8" t="str">
        <f>BJ27</f>
        <v/>
      </c>
      <c r="P27" s="21" t="s">
        <v>21</v>
      </c>
      <c r="Q27" s="25">
        <v>15</v>
      </c>
      <c r="R27" s="31"/>
      <c r="S27" s="51" t="str">
        <f>IF(OR(COUNTIF($I$9:J26,I27)&gt;=1,COUNTIF(I28:$J$38,I27)&gt;=1),"重複","")</f>
        <v/>
      </c>
      <c r="T27" s="51" t="str">
        <f>IF(OR(COUNTIF($I$9:J26,J27)&gt;=1,COUNTIF(I28:$J$38,J27)&gt;=1),"重複","")</f>
        <v/>
      </c>
      <c r="U27" s="89" t="str">
        <f>IF(AM27="入力OK","",AM27)&amp;IF(AN27="入力OK","",AN27)</f>
        <v/>
      </c>
      <c r="V27" s="90"/>
      <c r="W27" s="153" t="s">
        <v>172</v>
      </c>
      <c r="X27" s="71" cm="1">
        <f t="array" ref="X27">IF(AND(ISBLANK($I$9:$I$38),ISBLANK($J$9:$J$38)),"",SUMIF($E$9:$E$38,W27,K$9:K$38)+INT((SUMIF($E$9:$E$38,W27,M$9:M$38)+INT(SUMIF($E$9:$E$38,W27,O$9:O$38)/30))/12))</f>
        <v>0</v>
      </c>
      <c r="Y27" s="34" t="str">
        <f t="shared" si="3"/>
        <v/>
      </c>
      <c r="Z27" s="71" cm="1">
        <f t="array" ref="Z27">IF(AND(ISBLANK($I$9:$I$38),ISBLANK($J$9:$J$38)),"",IF((SUMIF($E$9:$E$38,W27,M$9:M$38)+INT(SUMIF($E$9:$E$38,W27,O$9:O$38)/30))&lt;12,SUMIF($E$9:$E$38,W27,M$9:M$38)+INT(SUMIF($E$9:$E$38,W27,O$9:O$38)/30),12*((SUMIF($E$9:$E$38,W27,M$9:M$38)+INT(SUMIF($E$9:$E$38,W27,O$9:O$38)/30))/12-INT((SUMIF($E$9:$E$38,W27,M$9:M$38)+INT(SUMIF($E$9:$E$38,W27,O$9:O$38)/30))/12))))</f>
        <v>0</v>
      </c>
      <c r="AA27" s="34" t="str">
        <f t="shared" si="4"/>
        <v/>
      </c>
      <c r="AB27" s="34" cm="1">
        <f t="array" ref="AB27">IF(AND(ISBLANK($I$9:$I$38),ISBLANK($J$9:$J$38)),"",IF(SUMIF($E$9:$E$38,W27,O$9:O$38)&lt;30,SUMIF($E$9:$E$38,W27,O$9:O$38),30*(SUMIF($E$9:$E$38,W27,O$9:O$38)/30-INT(SUMIF($E$9:$E$38,W27,O$9:O$38)/30))))</f>
        <v>0</v>
      </c>
      <c r="AC27" s="40" t="str">
        <f t="shared" si="5"/>
        <v/>
      </c>
      <c r="AD27" s="72"/>
      <c r="AE27" s="72"/>
      <c r="AF27" s="72"/>
      <c r="AG27" s="72"/>
      <c r="AH27" s="72"/>
      <c r="AI27" s="72"/>
      <c r="AK27" s="76"/>
      <c r="AM27" s="95" t="str">
        <f>IF(I27="","",IF(ISNUMBER(I27)=FALSE,"乗船日が日付ではありません。",IF(J27="","下船日を入力して下さい。",IF(I27&gt;J27,"下船日が乗船日より過去になってます。","入力OK"))))</f>
        <v/>
      </c>
      <c r="AN27" s="96" t="str">
        <f>IF(J27="","",IF(ISNUMBER(J27)=FALSE,"下船日が日付ではありません。",IF(I27="","乗船日が入力されていません。",IF(I27&gt;J27,"","入力OK"))))</f>
        <v/>
      </c>
      <c r="AO27" s="97" t="str">
        <f>IF(AND(AM27="",AN27=""),"未チェック",IF(AND(AM27="入力OK",AN27="入力OK"),"○","×"))</f>
        <v>未チェック</v>
      </c>
      <c r="AR27" s="175" t="str">
        <f>IF(ISBLANK(I27),"",YEAR(I27))</f>
        <v/>
      </c>
      <c r="AS27" s="175" t="str">
        <f>IF(ISBLANK(I27),"",MONTH(I27))</f>
        <v/>
      </c>
      <c r="AT27" s="175" t="str">
        <f>IF(ISBLANK(I27),"",DAY(I27))</f>
        <v/>
      </c>
      <c r="AU27" s="11"/>
      <c r="AV27" s="176" t="str">
        <f>IF(ISBLANK(I27),"",YEAR(I27-1))</f>
        <v/>
      </c>
      <c r="AW27" s="176" t="str">
        <f>IF(ISBLANK(I27),"",MONTH(I27-1))</f>
        <v/>
      </c>
      <c r="AX27" s="177" t="str">
        <f>IF(ISBLANK(I27),"",DAY(I27-1))</f>
        <v/>
      </c>
      <c r="AY27" s="11"/>
      <c r="AZ27" s="178" t="str">
        <f>IF(ISBLANK(J27),"",YEAR(J27))</f>
        <v/>
      </c>
      <c r="BA27" s="178" t="str">
        <f>IF(ISBLANK(J27),"",MONTH(J27))</f>
        <v/>
      </c>
      <c r="BB27" s="178" t="str">
        <f>IF(ISBLANK(J27),"",DAY(J27))</f>
        <v/>
      </c>
      <c r="BC27" s="11"/>
      <c r="BD27" s="175" t="str">
        <f>IF(ISBLANK(J27),"",IF(BA27=1,AZ27-1,AZ27))</f>
        <v/>
      </c>
      <c r="BE27" s="175" t="str">
        <f>IF(ISBLANK(J27),"",IF(BA27=1,12,BA27-1))</f>
        <v/>
      </c>
      <c r="BF27" s="175" t="str">
        <f>IF(ISBLANK(J27),"",IF(OR(BE27=1,BE27=3,BE27=5,BE27=7,BE27=8,BE27=10,BE27=12),31,IF(OR(BE27=4,BE27=6,BE27=9,BE27=11),30,IF(AND(MOD(BD27,4)=0,BE27=2),29,IF(BE27=2,28,"")))))</f>
        <v/>
      </c>
      <c r="BG27" s="11"/>
      <c r="BH27" s="179" t="str">
        <f>IF(ISBLANK(I27),"",IF(AND(NOT(MOD(AR27,4)=0),AS27=3,AT27=1,BA27=2,BB27=28),-1,0)+IF(AND(AS27=1,AT27=1),IF(AND(AR27=AZ27,BA27=12,BB27=31),1,AZ27-AR27+IF(AND(AS27=1,AT27=1,BA27=12,BB27=31),1,0)),DATEDIF(I27-1,J27,"Y")))</f>
        <v/>
      </c>
      <c r="BI27" s="171" t="str">
        <f>IF(ISBLANK(I27),"",IF(AND(AS27=2,AT27=1,OR(AND(MOD(AZ27,4)=0,BA27=2,BB27=29),AND(NOT(MOD(AZ27,4)=0),BA27=2,BB27=28))),1,IF(AND(AS27=BA27,AT27=1,OR(BB27=28,BB27=29)),0,IF(AND(AS27=3,AT27=1,MOD(AZ27,4)=0,BA27=2,BB27=28),11,IF(AND(AT27=1,BJ27=30,OR(AS27=3,AS27=5,AS27=7,AS27=10,AS27=12)),-1)+IF(IF(AND(BB27&gt;=AX27,BA27&gt;=AW27),IF(AND(AT27=1,BB27=30,OR(BA27=1,BA27=3,BA27=5,BA27=7,BA27=8,BA27=10,BA27=12)),BA27-AW27-1,BA27-AW27),IF(AND(BB27&gt;=AX27,BA27&lt;AW27),BA27+12-AW27,IF(AND(BB27&lt;AX27,BA27&gt;=AW27),BE27-AW27+IF(BE27&lt;AW27,12,0)+IF(BJ27=0,1,0),IF(AND(BB27&lt;AX27,BA27&lt;AW27),BE27+12-AW27+IF(BJ27=0,1,0),""))))=12,0,IF(AND(BB27&gt;=AX27,BA27&gt;=AW27),BA27-AW27,IF(AND(BB27&gt;=AX27,BA27&lt;AW27),BA27+12-AW27,IF(AND(BB27&lt;AX27,BA27&gt;=AW27),BE27-AW27+IF(BE27&lt;AW27,12,0)+IF(BJ27=0,1,0),IF(AND(BB27&lt;AX27,BA27&lt;AW27),IF(BE27&gt;=AW27,BE27-AW27,BE27+12-AW27)+IF(BJ27=0,1,0),"")))))))))</f>
        <v/>
      </c>
      <c r="BJ27" s="172" t="str">
        <f>IF(ISBLANK(I27),"",IF(AND(AT27=30,BA27=3,BB27=29,NOT(MOD(AZ27,4)=0)),0,IF(AND(AT27=30,BA27=3,BB27=30,NOT(MOD(AZ27,4)=0)),1,IF(AND(AT27=30,BA27=3,BB27=31,NOT(MOD(AZ27,4)=0)),2,IF(AND(AT27=31,BA27=3,BB27=30),0,IF(AND(AT27=31,BA27=3,BB27=31),1,IF(AND(AT27=1,BB27=31),0,IF(AX27&gt;BF27,BB27,IF(OR(AND(NOT(MOD(AZ27,4)=0),BA27=2,BB27=28,OR(AT27=29,AT27=30,AT27=31)),AND(MOD(AZ27,4)=0,BA27=2,BB27=29,OR(AT27=30,AT27=31))),0,IF(AND(AT27=1,OR(BA27=1,BA27=3,BA27=5,BA27=7,BA27=8,BA27=10,BA27=12),BB27=31),0,IF(AND(AT27=1,OR(BA27=4,BA27=6,BA27=9,BA27=11),BB27=30),0,IF(OR(AND(NOT(MOD(AZ27,4)=0),AT27=1,BA27=2,BB27=28),AND(MOD(AZ27,4)=0,AT27=1,BA27=2,BB27=29)),0,IF(AT27=1,BB27,IF(AND(BB27=1,AX27&gt;=BF27),1,IF(BB27&gt;=AX27,BB27-AX27,BF27-AX27+BB27)))))))))))))))</f>
        <v/>
      </c>
    </row>
    <row r="28" spans="1:62" ht="33" customHeight="1" thickTop="1" thickBot="1" x14ac:dyDescent="0.2">
      <c r="B28" s="25"/>
      <c r="C28" s="11"/>
      <c r="D28" s="11"/>
      <c r="E28" s="11"/>
      <c r="F28" s="101"/>
      <c r="G28" s="11"/>
      <c r="I28" s="11"/>
      <c r="J28" s="18" t="s">
        <v>69</v>
      </c>
      <c r="K28" s="13" t="str">
        <f>IF(ISBLANK(I23),"",SUM(K23:K27)+INT((SUM(M23:M27)+INT(SUM(O23:O27)/30))/12))</f>
        <v/>
      </c>
      <c r="L28" s="12" t="s">
        <v>19</v>
      </c>
      <c r="M28" s="12" t="str">
        <f>IF(ISBLANK(I23),"",IF((SUM(M23:M27)+INT(SUM(O23:O27)/30))&lt;12,SUM(M23:M27)+INT(SUM(O23:O27)/30),12*((SUM(M23:M27)+INT(SUM(O23:O27)/30))/12-INT((SUM(M23:M27)+INT(SUM(O23:O27)/30))/12))))</f>
        <v/>
      </c>
      <c r="N28" s="12" t="s">
        <v>20</v>
      </c>
      <c r="O28" s="12" t="str">
        <f>IF(ISBLANK(I23),"",IF(SUM(O23:O27)&lt;30,SUM(O23:O27),30*(SUM(O23:O27)/30-INT(SUM(O23:O27)/30))))</f>
        <v/>
      </c>
      <c r="P28" s="24" t="s">
        <v>21</v>
      </c>
      <c r="R28" s="25"/>
      <c r="S28" s="25"/>
      <c r="T28" s="25"/>
      <c r="U28" s="90"/>
      <c r="V28" s="90"/>
      <c r="W28" s="153" t="s">
        <v>173</v>
      </c>
      <c r="X28" s="71" cm="1">
        <f t="array" ref="X28">IF(AND(ISBLANK($I$9:$I$38),ISBLANK($J$9:$J$38)),"",SUMIF($E$9:$E$38,W28,K$9:K$38)+INT((SUMIF($E$9:$E$38,W28,M$9:M$38)+INT(SUMIF($E$9:$E$38,W28,O$9:O$38)/30))/12))</f>
        <v>0</v>
      </c>
      <c r="Y28" s="34" t="str">
        <f t="shared" si="3"/>
        <v/>
      </c>
      <c r="Z28" s="71" cm="1">
        <f t="array" ref="Z28">IF(AND(ISBLANK($I$9:$I$38),ISBLANK($J$9:$J$38)),"",IF((SUMIF($E$9:$E$38,W28,M$9:M$38)+INT(SUMIF($E$9:$E$38,W28,O$9:O$38)/30))&lt;12,SUMIF($E$9:$E$38,W28,M$9:M$38)+INT(SUMIF($E$9:$E$38,W28,O$9:O$38)/30),12*((SUMIF($E$9:$E$38,W28,M$9:M$38)+INT(SUMIF($E$9:$E$38,W28,O$9:O$38)/30))/12-INT((SUMIF($E$9:$E$38,W28,M$9:M$38)+INT(SUMIF($E$9:$E$38,W28,O$9:O$38)/30))/12))))</f>
        <v>0</v>
      </c>
      <c r="AA28" s="34" t="str">
        <f t="shared" si="4"/>
        <v/>
      </c>
      <c r="AB28" s="34" cm="1">
        <f t="array" ref="AB28">IF(AND(ISBLANK($I$9:$I$38),ISBLANK($J$9:$J$38)),"",IF(SUMIF($E$9:$E$38,W28,O$9:O$38)&lt;30,SUMIF($E$9:$E$38,W28,O$9:O$38),30*(SUMIF($E$9:$E$38,W28,O$9:O$38)/30-INT(SUMIF($E$9:$E$38,W28,O$9:O$38)/30))))</f>
        <v>0</v>
      </c>
      <c r="AC28" s="40" t="str">
        <f t="shared" si="5"/>
        <v/>
      </c>
      <c r="AD28" s="72"/>
      <c r="AE28" s="72"/>
      <c r="AF28" s="72"/>
      <c r="AG28" s="72"/>
      <c r="AH28" s="72"/>
      <c r="AI28" s="72"/>
      <c r="AK28" s="76"/>
      <c r="AM28" s="95"/>
      <c r="AN28" s="96"/>
      <c r="AO28" s="97"/>
      <c r="AR28" s="180"/>
      <c r="AS28" s="87"/>
      <c r="AT28" s="87"/>
      <c r="AU28" s="117"/>
      <c r="AV28" s="181"/>
      <c r="AW28" s="181"/>
      <c r="AX28" s="181"/>
      <c r="AY28" s="117"/>
      <c r="AZ28" s="87"/>
      <c r="BA28" s="87"/>
      <c r="BB28" s="87"/>
      <c r="BC28" s="117"/>
      <c r="BD28" s="87"/>
      <c r="BE28" s="87"/>
      <c r="BF28" s="87"/>
      <c r="BG28" s="117"/>
      <c r="BH28" s="182"/>
      <c r="BI28" s="183"/>
      <c r="BJ28" s="184"/>
    </row>
    <row r="29" spans="1:62" ht="33" customHeight="1" thickTop="1" thickBot="1" x14ac:dyDescent="0.2">
      <c r="B29" s="25"/>
      <c r="C29" s="11"/>
      <c r="D29" s="11"/>
      <c r="E29" s="11"/>
      <c r="F29" s="101"/>
      <c r="G29" s="11"/>
      <c r="I29" s="11"/>
      <c r="J29" s="11"/>
      <c r="K29" s="11"/>
      <c r="L29" s="11"/>
      <c r="M29" s="11"/>
      <c r="N29" s="11"/>
      <c r="O29" s="11"/>
      <c r="P29" s="11"/>
      <c r="R29" s="25"/>
      <c r="S29" s="25"/>
      <c r="T29" s="25"/>
      <c r="U29" s="90"/>
      <c r="V29" s="90"/>
      <c r="W29" s="153" t="s">
        <v>140</v>
      </c>
      <c r="X29" s="71" cm="1">
        <f t="array" ref="X29">IF(AND(ISBLANK($I$9:$I$38),ISBLANK($J$9:$J$38)),"",SUMIF($E$9:$E$38,W29,K$9:K$38)+INT((SUMIF($E$9:$E$38,W29,M$9:M$38)+INT(SUMIF($E$9:$E$38,W29,O$9:O$38)/30))/12))</f>
        <v>0</v>
      </c>
      <c r="Y29" s="34" t="str">
        <f t="shared" si="3"/>
        <v/>
      </c>
      <c r="Z29" s="71" cm="1">
        <f t="array" ref="Z29">IF(AND(ISBLANK($I$9:$I$38),ISBLANK($J$9:$J$38)),"",IF((SUMIF($E$9:$E$38,W29,M$9:M$38)+INT(SUMIF($E$9:$E$38,W29,O$9:O$38)/30))&lt;12,SUMIF($E$9:$E$38,W29,M$9:M$38)+INT(SUMIF($E$9:$E$38,W29,O$9:O$38)/30),12*((SUMIF($E$9:$E$38,W29,M$9:M$38)+INT(SUMIF($E$9:$E$38,W29,O$9:O$38)/30))/12-INT((SUMIF($E$9:$E$38,W29,M$9:M$38)+INT(SUMIF($E$9:$E$38,W29,O$9:O$38)/30))/12))))</f>
        <v>0</v>
      </c>
      <c r="AA29" s="34" t="str">
        <f t="shared" si="4"/>
        <v/>
      </c>
      <c r="AB29" s="34" cm="1">
        <f t="array" ref="AB29">IF(AND(ISBLANK($I$9:$I$38),ISBLANK($J$9:$J$38)),"",IF(SUMIF($E$9:$E$38,W29,O$9:O$38)&lt;30,SUMIF($E$9:$E$38,W29,O$9:O$38),30*(SUMIF($E$9:$E$38,W29,O$9:O$38)/30-INT(SUMIF($E$9:$E$38,W29,O$9:O$38)/30))))</f>
        <v>0</v>
      </c>
      <c r="AC29" s="40" t="str">
        <f t="shared" si="5"/>
        <v/>
      </c>
      <c r="AD29" s="72"/>
      <c r="AE29" s="72"/>
      <c r="AF29" s="72"/>
      <c r="AG29" s="72"/>
      <c r="AH29" s="72"/>
      <c r="AI29" s="72"/>
      <c r="AK29" s="76"/>
      <c r="AM29" s="95"/>
      <c r="AN29" s="96"/>
      <c r="AO29" s="97"/>
      <c r="AR29" s="103"/>
      <c r="AS29" s="98"/>
      <c r="AT29" s="98"/>
      <c r="AU29" s="99"/>
      <c r="AV29" s="185"/>
      <c r="AW29" s="185"/>
      <c r="AX29" s="164"/>
      <c r="AY29" s="99"/>
      <c r="AZ29" s="84"/>
      <c r="BA29" s="84"/>
      <c r="BB29" s="84"/>
      <c r="BC29" s="99"/>
      <c r="BD29" s="98"/>
      <c r="BE29" s="98"/>
      <c r="BF29" s="98"/>
      <c r="BG29" s="99"/>
      <c r="BH29" s="186"/>
      <c r="BI29" s="187"/>
      <c r="BJ29" s="188"/>
    </row>
    <row r="30" spans="1:62" ht="33" customHeight="1" x14ac:dyDescent="0.15">
      <c r="A30" s="25">
        <v>16</v>
      </c>
      <c r="C30" s="406"/>
      <c r="D30" s="407"/>
      <c r="E30" s="131"/>
      <c r="F30" s="130"/>
      <c r="G30" s="131"/>
      <c r="H30" s="131"/>
      <c r="I30" s="132"/>
      <c r="J30" s="132"/>
      <c r="K30" s="1" t="str">
        <f>IF(BH30=0,"",BH30)</f>
        <v/>
      </c>
      <c r="L30" s="6" t="s">
        <v>19</v>
      </c>
      <c r="M30" s="6" t="str">
        <f>IF(BI30=0,IF(NOT(BH30=0),0,""),BI30)</f>
        <v/>
      </c>
      <c r="N30" s="6" t="s">
        <v>20</v>
      </c>
      <c r="O30" s="6" t="str">
        <f>BJ30</f>
        <v/>
      </c>
      <c r="P30" s="23" t="s">
        <v>21</v>
      </c>
      <c r="Q30" s="25">
        <v>16</v>
      </c>
      <c r="R30" s="31"/>
      <c r="S30" s="51" t="str">
        <f>IF(OR(COUNTIF($I$9:J29,I30)&gt;=1,COUNTIF(I31:$J$38,I30)&gt;=1),"重複","")</f>
        <v/>
      </c>
      <c r="T30" s="51" t="str">
        <f>IF(OR(COUNTIF($I$9:J29,J30)&gt;=1,COUNTIF(I31:$J$38,J30)&gt;=1),"重複","")</f>
        <v/>
      </c>
      <c r="U30" s="89" t="str">
        <f>IF(AM30="入力OK","",AM30)&amp;IF(AN30="入力OK","",AN30)</f>
        <v/>
      </c>
      <c r="V30" s="90"/>
      <c r="W30" s="153" t="s">
        <v>18</v>
      </c>
      <c r="X30" s="71" cm="1">
        <f t="array" ref="X30">IF(AND(ISBLANK($I$9:$I$38),ISBLANK($J$9:$J$38)),"",SUMIF($E$9:$E$38,W30,K$9:K$38)+INT((SUMIF($E$9:$E$38,W30,M$9:M$38)+INT(SUMIF($E$9:$E$38,W30,O$9:O$38)/30))/12))</f>
        <v>0</v>
      </c>
      <c r="Y30" s="34" t="str">
        <f t="shared" si="3"/>
        <v/>
      </c>
      <c r="Z30" s="71" cm="1">
        <f t="array" ref="Z30">IF(AND(ISBLANK($I$9:$I$38),ISBLANK($J$9:$J$38)),"",IF((SUMIF($E$9:$E$38,W30,M$9:M$38)+INT(SUMIF($E$9:$E$38,W30,O$9:O$38)/30))&lt;12,SUMIF($E$9:$E$38,W30,M$9:M$38)+INT(SUMIF($E$9:$E$38,W30,O$9:O$38)/30),12*((SUMIF($E$9:$E$38,W30,M$9:M$38)+INT(SUMIF($E$9:$E$38,W30,O$9:O$38)/30))/12-INT((SUMIF($E$9:$E$38,W30,M$9:M$38)+INT(SUMIF($E$9:$E$38,W30,O$9:O$38)/30))/12))))</f>
        <v>0</v>
      </c>
      <c r="AA30" s="34" t="str">
        <f t="shared" si="4"/>
        <v/>
      </c>
      <c r="AB30" s="34" cm="1">
        <f t="array" ref="AB30">IF(AND(ISBLANK($I$9:$I$38),ISBLANK($J$9:$J$38)),"",IF(SUMIF($E$9:$E$38,W30,O$9:O$38)&lt;30,SUMIF($E$9:$E$38,W30,O$9:O$38),30*(SUMIF($E$9:$E$38,W30,O$9:O$38)/30-INT(SUMIF($E$9:$E$38,W30,O$9:O$38)/30))))</f>
        <v>0</v>
      </c>
      <c r="AC30" s="40" t="str">
        <f t="shared" si="5"/>
        <v/>
      </c>
      <c r="AD30" s="72"/>
      <c r="AE30" s="72"/>
      <c r="AF30" s="72"/>
      <c r="AG30" s="72"/>
      <c r="AH30" s="72"/>
      <c r="AI30" s="72"/>
      <c r="AK30" s="76"/>
      <c r="AM30" s="95" t="str">
        <f>IF(I30="","",IF(ISNUMBER(I30)=FALSE,"乗船日が日付ではありません。",IF(J30="","下船日を入力して下さい。",IF(I30&gt;J30,"下船日が乗船日より過去になってます。","入力OK"))))</f>
        <v/>
      </c>
      <c r="AN30" s="96" t="str">
        <f>IF(J30="","",IF(ISNUMBER(J30)=FALSE,"下船日が日付ではありません。",IF(I30="","乗船日が入力されていません。",IF(I30&gt;J30,"","入力OK"))))</f>
        <v/>
      </c>
      <c r="AO30" s="97" t="str">
        <f>IF(AND(AM30="",AN30=""),"未チェック",IF(AND(AM30="入力OK",AN30="入力OK"),"○","×"))</f>
        <v>未チェック</v>
      </c>
      <c r="AR30" s="50" t="str">
        <f>IF(ISBLANK(I30),"",YEAR(I30))</f>
        <v/>
      </c>
      <c r="AS30" s="50" t="str">
        <f>IF(ISBLANK(I30),"",MONTH(I30))</f>
        <v/>
      </c>
      <c r="AT30" s="50" t="str">
        <f>IF(ISBLANK(I30),"",DAY(I30))</f>
        <v/>
      </c>
      <c r="AU30" s="11"/>
      <c r="AV30" s="169" t="str">
        <f>IF(ISBLANK(I30),"",YEAR(I30-1))</f>
        <v/>
      </c>
      <c r="AW30" s="169" t="str">
        <f>IF(ISBLANK(I30),"",MONTH(I30-1))</f>
        <v/>
      </c>
      <c r="AX30" s="169" t="str">
        <f>IF(ISBLANK(I30),"",DAY(I30-1))</f>
        <v/>
      </c>
      <c r="AY30" s="11"/>
      <c r="AZ30" s="50" t="str">
        <f>IF(ISBLANK(J30),"",YEAR(J30))</f>
        <v/>
      </c>
      <c r="BA30" s="50" t="str">
        <f>IF(ISBLANK(J30),"",MONTH(J30))</f>
        <v/>
      </c>
      <c r="BB30" s="50" t="str">
        <f>IF(ISBLANK(J30),"",DAY(J30))</f>
        <v/>
      </c>
      <c r="BC30" s="11"/>
      <c r="BD30" s="50" t="str">
        <f>IF(ISBLANK(J30),"",IF(BA30=1,AZ30-1,AZ30))</f>
        <v/>
      </c>
      <c r="BE30" s="50" t="str">
        <f>IF(ISBLANK(J30),"",IF(BA30=1,12,BA30-1))</f>
        <v/>
      </c>
      <c r="BF30" s="50" t="str">
        <f>IF(ISBLANK(J30),"",IF(OR(BE30=1,BE30=3,BE30=5,BE30=7,BE30=8,BE30=10,BE30=12),31,IF(OR(BE30=4,BE30=6,BE30=9,BE30=11),30,IF(AND(MOD(BD30,4)=0,BE30=2),29,IF(BE30=2,28,"")))))</f>
        <v/>
      </c>
      <c r="BG30" s="11"/>
      <c r="BH30" s="170" t="str">
        <f>IF(ISBLANK(I30),"",IF(AND(NOT(MOD(AR30,4)=0),AS30=3,AT30=1,BA30=2,BB30=28),-1,0)+IF(AND(AS30=1,AT30=1),IF(AND(AR30=AZ30,BA30=12,BB30=31),1,AZ30-AR30+IF(AND(AS30=1,AT30=1,BA30=12,BB30=31),1,0)),DATEDIF(I30-1,J30,"Y")))</f>
        <v/>
      </c>
      <c r="BI30" s="171" t="str">
        <f>IF(ISBLANK(I30),"",IF(AND(AS30=2,AT30=1,OR(AND(MOD(AZ30,4)=0,BA30=2,BB30=29),AND(NOT(MOD(AZ30,4)=0),BA30=2,BB30=28))),1,IF(AND(AS30=BA30,AT30=1,OR(BB30=28,BB30=29)),0,IF(AND(AS30=3,AT30=1,MOD(AZ30,4)=0,BA30=2,BB30=28),11,IF(AND(AT30=1,BJ30=30,OR(AS30=3,AS30=5,AS30=7,AS30=10,AS30=12)),-1)+IF(IF(AND(BB30&gt;=AX30,BA30&gt;=AW30),IF(AND(AT30=1,BB30=30,OR(BA30=1,BA30=3,BA30=5,BA30=7,BA30=8,BA30=10,BA30=12)),BA30-AW30-1,BA30-AW30),IF(AND(BB30&gt;=AX30,BA30&lt;AW30),BA30+12-AW30,IF(AND(BB30&lt;AX30,BA30&gt;=AW30),BE30-AW30+IF(BE30&lt;AW30,12,0)+IF(BJ30=0,1,0),IF(AND(BB30&lt;AX30,BA30&lt;AW30),BE30+12-AW30+IF(BJ30=0,1,0),""))))=12,0,IF(AND(BB30&gt;=AX30,BA30&gt;=AW30),BA30-AW30,IF(AND(BB30&gt;=AX30,BA30&lt;AW30),BA30+12-AW30,IF(AND(BB30&lt;AX30,BA30&gt;=AW30),BE30-AW30+IF(BE30&lt;AW30,12,0)+IF(BJ30=0,1,0),IF(AND(BB30&lt;AX30,BA30&lt;AW30),IF(BE30&gt;=AW30,BE30-AW30,BE30+12-AW30)+IF(BJ30=0,1,0),"")))))))))</f>
        <v/>
      </c>
      <c r="BJ30" s="172" t="str">
        <f>IF(ISBLANK(I30),"",IF(AND(AT30=30,BA30=3,BB30=29,NOT(MOD(AZ30,4)=0)),0,IF(AND(AT30=30,BA30=3,BB30=30,NOT(MOD(AZ30,4)=0)),1,IF(AND(AT30=30,BA30=3,BB30=31,NOT(MOD(AZ30,4)=0)),2,IF(AND(AT30=31,BA30=3,BB30=30),0,IF(AND(AT30=31,BA30=3,BB30=31),1,IF(AND(AT30=1,BB30=31),0,IF(AX30&gt;BF30,BB30,IF(OR(AND(NOT(MOD(AZ30,4)=0),BA30=2,BB30=28,OR(AT30=29,AT30=30,AT30=31)),AND(MOD(AZ30,4)=0,BA30=2,BB30=29,OR(AT30=30,AT30=31))),0,IF(AND(AT30=1,OR(BA30=1,BA30=3,BA30=5,BA30=7,BA30=8,BA30=10,BA30=12),BB30=31),0,IF(AND(AT30=1,OR(BA30=4,BA30=6,BA30=9,BA30=11),BB30=30),0,IF(OR(AND(NOT(MOD(AZ30,4)=0),AT30=1,BA30=2,BB30=28),AND(MOD(AZ30,4)=0,AT30=1,BA30=2,BB30=29)),0,IF(AT30=1,BB30,IF(AND(BB30=1,AX30&gt;=BF30),1,IF(BB30&gt;=AX30,BB30-AX30,BF30-AX30+BB30)))))))))))))))</f>
        <v/>
      </c>
    </row>
    <row r="31" spans="1:62" ht="33" customHeight="1" thickBot="1" x14ac:dyDescent="0.2">
      <c r="A31" s="25">
        <v>17</v>
      </c>
      <c r="C31" s="398"/>
      <c r="D31" s="399"/>
      <c r="E31" s="198"/>
      <c r="F31" s="134"/>
      <c r="G31" s="135"/>
      <c r="H31" s="136"/>
      <c r="I31" s="147"/>
      <c r="J31" s="147"/>
      <c r="K31" s="2" t="str">
        <f>IF(BH31=0,"",BH31)</f>
        <v/>
      </c>
      <c r="L31" s="7" t="s">
        <v>19</v>
      </c>
      <c r="M31" s="7" t="str">
        <f>IF(BI31=0,IF(NOT(BH31=0),0,""),BI31)</f>
        <v/>
      </c>
      <c r="N31" s="7" t="s">
        <v>20</v>
      </c>
      <c r="O31" s="9" t="str">
        <f>BJ31</f>
        <v/>
      </c>
      <c r="P31" s="20" t="s">
        <v>21</v>
      </c>
      <c r="Q31" s="25">
        <v>17</v>
      </c>
      <c r="R31" s="31"/>
      <c r="S31" s="51" t="str">
        <f>IF(OR(COUNTIF($I$9:J30,I31)&gt;=1,COUNTIF(I32:$J$38,I31)&gt;=1),"重複","")</f>
        <v/>
      </c>
      <c r="T31" s="51" t="str">
        <f>IF(OR(COUNTIF($I$9:J30,J31)&gt;=1,COUNTIF(I32:$J$38,J31)&gt;=1),"重複","")</f>
        <v/>
      </c>
      <c r="U31" s="89" t="str">
        <f>IF(AM31="入力OK","",AM31)&amp;IF(AN31="入力OK","",AN31)</f>
        <v/>
      </c>
      <c r="V31" s="90"/>
      <c r="W31" s="154"/>
      <c r="X31" s="75" cm="1">
        <f t="array" ref="X31">IF(AND(ISBLANK($I$9:$I$38),ISBLANK($J$9:$J$38)),"",SUMIF($E$9:$E$38,W31,K$9:K$38)+INT((SUMIF($E$9:$E$38,W31,M$9:M$38)+INT(SUMIF($E$9:$E$38,W31,O$9:O$38)/30))/12))</f>
        <v>0</v>
      </c>
      <c r="Y31" s="35" t="str">
        <f t="shared" si="3"/>
        <v/>
      </c>
      <c r="Z31" s="75" cm="1">
        <f t="array" ref="Z31">IF(AND(ISBLANK($I$9:$I$38),ISBLANK($J$9:$J$38)),"",IF((SUMIF($E$9:$E$38,W31,M$9:M$38)+INT(SUMIF($E$9:$E$38,W31,O$9:O$38)/30))&lt;12,SUMIF($E$9:$E$38,W31,M$9:M$38)+INT(SUMIF($E$9:$E$38,W31,O$9:O$38)/30),12*((SUMIF($E$9:$E$38,W31,M$9:M$38)+INT(SUMIF($E$9:$E$38,W31,O$9:O$38)/30))/12-INT((SUMIF($E$9:$E$38,W31,M$9:M$38)+INT(SUMIF($E$9:$E$38,W31,O$9:O$38)/30))/12))))</f>
        <v>0</v>
      </c>
      <c r="AA31" s="35" t="str">
        <f t="shared" si="4"/>
        <v/>
      </c>
      <c r="AB31" s="35" cm="1">
        <f t="array" ref="AB31">IF(AND(ISBLANK($I$9:$I$38),ISBLANK($J$9:$J$38)),"",IF(SUMIF($E$9:$E$38,W31,O$9:O$38)&lt;30,SUMIF($E$9:$E$38,W31,O$9:O$38),30*(SUMIF($E$9:$E$38,W31,O$9:O$38)/30-INT(SUMIF($E$9:$E$38,W31,O$9:O$38)/30))))</f>
        <v>0</v>
      </c>
      <c r="AC31" s="41" t="str">
        <f t="shared" si="5"/>
        <v/>
      </c>
      <c r="AD31" s="72"/>
      <c r="AE31" s="72"/>
      <c r="AF31" s="72"/>
      <c r="AG31" s="72"/>
      <c r="AH31" s="72"/>
      <c r="AI31" s="72"/>
      <c r="AK31" s="76"/>
      <c r="AM31" s="95" t="str">
        <f>IF(I31="","",IF(ISNUMBER(I31)=FALSE,"乗船日が日付ではありません。",IF(J31="","下船日を入力して下さい。",IF(I31&gt;J31,"下船日が乗船日より過去になってます。","入力OK"))))</f>
        <v/>
      </c>
      <c r="AN31" s="96" t="str">
        <f>IF(J31="","",IF(ISNUMBER(J31)=FALSE,"下船日が日付ではありません。",IF(I31="","乗船日が入力されていません。",IF(I31&gt;J31,"","入力OK"))))</f>
        <v/>
      </c>
      <c r="AO31" s="97" t="str">
        <f>IF(AND(AM31="",AN31=""),"未チェック",IF(AND(AM31="入力OK",AN31="入力OK"),"○","×"))</f>
        <v>未チェック</v>
      </c>
      <c r="AR31" s="50" t="str">
        <f>IF(ISBLANK(I31),"",YEAR(I31))</f>
        <v/>
      </c>
      <c r="AS31" s="50" t="str">
        <f>IF(ISBLANK(I31),"",MONTH(I31))</f>
        <v/>
      </c>
      <c r="AT31" s="50" t="str">
        <f>IF(ISBLANK(I31),"",DAY(I31))</f>
        <v/>
      </c>
      <c r="AU31" s="11"/>
      <c r="AV31" s="169" t="str">
        <f>IF(ISBLANK(I31),"",YEAR(I31-1))</f>
        <v/>
      </c>
      <c r="AW31" s="169" t="str">
        <f>IF(ISBLANK(I31),"",MONTH(I31-1))</f>
        <v/>
      </c>
      <c r="AX31" s="173" t="str">
        <f>IF(ISBLANK(I31),"",DAY(I31-1))</f>
        <v/>
      </c>
      <c r="AY31" s="11"/>
      <c r="AZ31" s="51" t="str">
        <f>IF(ISBLANK(J31),"",YEAR(J31))</f>
        <v/>
      </c>
      <c r="BA31" s="51" t="str">
        <f>IF(ISBLANK(J31),"",MONTH(J31))</f>
        <v/>
      </c>
      <c r="BB31" s="51" t="str">
        <f>IF(ISBLANK(J31),"",DAY(J31))</f>
        <v/>
      </c>
      <c r="BC31" s="11"/>
      <c r="BD31" s="50" t="str">
        <f>IF(ISBLANK(J31),"",IF(BA31=1,AZ31-1,AZ31))</f>
        <v/>
      </c>
      <c r="BE31" s="50" t="str">
        <f>IF(ISBLANK(J31),"",IF(BA31=1,12,BA31-1))</f>
        <v/>
      </c>
      <c r="BF31" s="50" t="str">
        <f>IF(ISBLANK(J31),"",IF(OR(BE31=1,BE31=3,BE31=5,BE31=7,BE31=8,BE31=10,BE31=12),31,IF(OR(BE31=4,BE31=6,BE31=9,BE31=11),30,IF(AND(MOD(BD31,4)=0,BE31=2),29,IF(BE31=2,28,"")))))</f>
        <v/>
      </c>
      <c r="BG31" s="11"/>
      <c r="BH31" s="170" t="str">
        <f>IF(ISBLANK(I31),"",IF(AND(NOT(MOD(AR31,4)=0),AS31=3,AT31=1,BA31=2,BB31=28),-1,0)+IF(AND(AS31=1,AT31=1),IF(AND(AR31=AZ31,BA31=12,BB31=31),1,AZ31-AR31+IF(AND(AS31=1,AT31=1,BA31=12,BB31=31),1,0)),DATEDIF(I31-1,J31,"Y")))</f>
        <v/>
      </c>
      <c r="BI31" s="171" t="str">
        <f>IF(ISBLANK(I31),"",IF(AND(AS31=2,AT31=1,OR(AND(MOD(AZ31,4)=0,BA31=2,BB31=29),AND(NOT(MOD(AZ31,4)=0),BA31=2,BB31=28))),1,IF(AND(AS31=BA31,AT31=1,OR(BB31=28,BB31=29)),0,IF(AND(AS31=3,AT31=1,MOD(AZ31,4)=0,BA31=2,BB31=28),11,IF(AND(AT31=1,BJ31=30,OR(AS31=3,AS31=5,AS31=7,AS31=10,AS31=12)),-1)+IF(IF(AND(BB31&gt;=AX31,BA31&gt;=AW31),IF(AND(AT31=1,BB31=30,OR(BA31=1,BA31=3,BA31=5,BA31=7,BA31=8,BA31=10,BA31=12)),BA31-AW31-1,BA31-AW31),IF(AND(BB31&gt;=AX31,BA31&lt;AW31),BA31+12-AW31,IF(AND(BB31&lt;AX31,BA31&gt;=AW31),BE31-AW31+IF(BE31&lt;AW31,12,0)+IF(BJ31=0,1,0),IF(AND(BB31&lt;AX31,BA31&lt;AW31),BE31+12-AW31+IF(BJ31=0,1,0),""))))=12,0,IF(AND(BB31&gt;=AX31,BA31&gt;=AW31),BA31-AW31,IF(AND(BB31&gt;=AX31,BA31&lt;AW31),BA31+12-AW31,IF(AND(BB31&lt;AX31,BA31&gt;=AW31),BE31-AW31+IF(BE31&lt;AW31,12,0)+IF(BJ31=0,1,0),IF(AND(BB31&lt;AX31,BA31&lt;AW31),IF(BE31&gt;=AW31,BE31-AW31,BE31+12-AW31)+IF(BJ31=0,1,0),"")))))))))</f>
        <v/>
      </c>
      <c r="BJ31" s="172" t="str">
        <f>IF(ISBLANK(I31),"",IF(AND(AT31=30,BA31=3,BB31=29,NOT(MOD(AZ31,4)=0)),0,IF(AND(AT31=30,BA31=3,BB31=30,NOT(MOD(AZ31,4)=0)),1,IF(AND(AT31=30,BA31=3,BB31=31,NOT(MOD(AZ31,4)=0)),2,IF(AND(AT31=31,BA31=3,BB31=30),0,IF(AND(AT31=31,BA31=3,BB31=31),1,IF(AND(AT31=1,BB31=31),0,IF(AX31&gt;BF31,BB31,IF(OR(AND(NOT(MOD(AZ31,4)=0),BA31=2,BB31=28,OR(AT31=29,AT31=30,AT31=31)),AND(MOD(AZ31,4)=0,BA31=2,BB31=29,OR(AT31=30,AT31=31))),0,IF(AND(AT31=1,OR(BA31=1,BA31=3,BA31=5,BA31=7,BA31=8,BA31=10,BA31=12),BB31=31),0,IF(AND(AT31=1,OR(BA31=4,BA31=6,BA31=9,BA31=11),BB31=30),0,IF(OR(AND(NOT(MOD(AZ31,4)=0),AT31=1,BA31=2,BB31=28),AND(MOD(AZ31,4)=0,AT31=1,BA31=2,BB31=29)),0,IF(AT31=1,BB31,IF(AND(BB31=1,AX31&gt;=BF31),1,IF(BB31&gt;=AX31,BB31-AX31,BF31-AX31+BB31)))))))))))))))</f>
        <v/>
      </c>
    </row>
    <row r="32" spans="1:62" ht="33" customHeight="1" thickBot="1" x14ac:dyDescent="0.2">
      <c r="A32" s="25">
        <v>18</v>
      </c>
      <c r="C32" s="398"/>
      <c r="D32" s="399"/>
      <c r="E32" s="198"/>
      <c r="F32" s="134"/>
      <c r="G32" s="135"/>
      <c r="H32" s="136"/>
      <c r="I32" s="147"/>
      <c r="J32" s="147"/>
      <c r="K32" s="2" t="str">
        <f>IF(BH32=0,"",BH32)</f>
        <v/>
      </c>
      <c r="L32" s="7" t="s">
        <v>19</v>
      </c>
      <c r="M32" s="7" t="str">
        <f>IF(BI32=0,IF(NOT(BH32=0),0,""),BI32)</f>
        <v/>
      </c>
      <c r="N32" s="7" t="s">
        <v>20</v>
      </c>
      <c r="O32" s="7" t="str">
        <f>BJ32</f>
        <v/>
      </c>
      <c r="P32" s="20" t="s">
        <v>21</v>
      </c>
      <c r="Q32" s="25">
        <v>18</v>
      </c>
      <c r="R32" s="31"/>
      <c r="S32" s="51" t="str">
        <f>IF(OR(COUNTIF($I$9:J31,I32)&gt;=1,COUNTIF(I33:$J$38,I32)&gt;=1),"重複","")</f>
        <v/>
      </c>
      <c r="T32" s="51" t="str">
        <f>IF(OR(COUNTIF($I$9:J31,J32)&gt;=1,COUNTIF(I33:$J$38,J32)&gt;=1),"重複","")</f>
        <v/>
      </c>
      <c r="U32" s="89" t="str">
        <f>IF(AM32="入力OK","",AM32)&amp;IF(AN32="入力OK","",AN32)</f>
        <v/>
      </c>
      <c r="V32" s="90"/>
      <c r="W32" s="110" t="s">
        <v>14</v>
      </c>
      <c r="X32" s="37" cm="1">
        <f t="array" ref="X32">IF(AND(ISBLANK($I$9:$I$38),ISBLANK($J$9:$J$38)),"",SUM(X24:X31)+INT((SUM(Z24:Z31)+INT(SUM(AB24:AB31)/30))/12))</f>
        <v>0</v>
      </c>
      <c r="Y32" s="37" t="str">
        <f t="shared" si="3"/>
        <v/>
      </c>
      <c r="Z32" s="37" cm="1">
        <f t="array" ref="Z32">IF(AND(ISBLANK($I$9:$I$38),ISBLANK($J$9:$J$38)),"",IF((SUM(Z24:Z31)+INT(SUM(AB24:AB31)/30))&lt;12,SUM(Z24:Z31)+INT(SUM(AB24:AB31)/30),12*((SUM(Z24:Z31)+INT(SUM(AB24:AB31)/30))/12-INT((SUM(Z24:Z31)+INT(SUM(AB24:AB31)/30))/12))))</f>
        <v>0</v>
      </c>
      <c r="AA32" s="37" t="str">
        <f t="shared" si="4"/>
        <v/>
      </c>
      <c r="AB32" s="37" cm="1">
        <f t="array" ref="AB32">IF(AND(ISBLANK($I$9:$I$38),ISBLANK($J$9:$J$38)),"",IF(SUM(AB24:AB31)&lt;30,SUM(AB24:AB31),30*(SUM(AB24:AB31)/30-INT(SUM(AB24:AB31)/30))))</f>
        <v>0</v>
      </c>
      <c r="AC32" s="38" t="str">
        <f t="shared" si="5"/>
        <v/>
      </c>
      <c r="AD32" s="42"/>
      <c r="AE32" s="42"/>
      <c r="AF32" s="42"/>
      <c r="AG32" s="42"/>
      <c r="AH32" s="42"/>
      <c r="AI32" s="42"/>
      <c r="AK32" s="76"/>
      <c r="AM32" s="95" t="str">
        <f>IF(I32="","",IF(ISNUMBER(I32)=FALSE,"乗船日が日付ではありません。",IF(J32="","下船日を入力して下さい。",IF(I32&gt;J32,"下船日が乗船日より過去になってます。","入力OK"))))</f>
        <v/>
      </c>
      <c r="AN32" s="96" t="str">
        <f>IF(J32="","",IF(ISNUMBER(J32)=FALSE,"下船日が日付ではありません。",IF(I32="","乗船日が入力されていません。",IF(I32&gt;J32,"","入力OK"))))</f>
        <v/>
      </c>
      <c r="AO32" s="97" t="str">
        <f>IF(AND(AM32="",AN32=""),"未チェック",IF(AND(AM32="入力OK",AN32="入力OK"),"○","×"))</f>
        <v>未チェック</v>
      </c>
      <c r="AR32" s="50" t="str">
        <f>IF(ISBLANK(I32),"",YEAR(I32))</f>
        <v/>
      </c>
      <c r="AS32" s="50" t="str">
        <f>IF(ISBLANK(I32),"",MONTH(I32))</f>
        <v/>
      </c>
      <c r="AT32" s="50" t="str">
        <f>IF(ISBLANK(I32),"",DAY(I32))</f>
        <v/>
      </c>
      <c r="AU32" s="11"/>
      <c r="AV32" s="169" t="str">
        <f>IF(ISBLANK(I32),"",YEAR(I32-1))</f>
        <v/>
      </c>
      <c r="AW32" s="169" t="str">
        <f>IF(ISBLANK(I32),"",MONTH(I32-1))</f>
        <v/>
      </c>
      <c r="AX32" s="173" t="str">
        <f>IF(ISBLANK(I32),"",DAY(I32-1))</f>
        <v/>
      </c>
      <c r="AY32" s="11"/>
      <c r="AZ32" s="51" t="str">
        <f>IF(ISBLANK(J32),"",YEAR(J32))</f>
        <v/>
      </c>
      <c r="BA32" s="51" t="str">
        <f>IF(ISBLANK(J32),"",MONTH(J32))</f>
        <v/>
      </c>
      <c r="BB32" s="51" t="str">
        <f>IF(ISBLANK(J32),"",DAY(J32))</f>
        <v/>
      </c>
      <c r="BC32" s="11"/>
      <c r="BD32" s="50" t="str">
        <f>IF(ISBLANK(J32),"",IF(BA32=1,AZ32-1,AZ32))</f>
        <v/>
      </c>
      <c r="BE32" s="50" t="str">
        <f>IF(ISBLANK(J32),"",IF(BA32=1,12,BA32-1))</f>
        <v/>
      </c>
      <c r="BF32" s="50" t="str">
        <f>IF(ISBLANK(J32),"",IF(OR(BE32=1,BE32=3,BE32=5,BE32=7,BE32=8,BE32=10,BE32=12),31,IF(OR(BE32=4,BE32=6,BE32=9,BE32=11),30,IF(AND(MOD(BD32,4)=0,BE32=2),29,IF(BE32=2,28,"")))))</f>
        <v/>
      </c>
      <c r="BG32" s="11"/>
      <c r="BH32" s="170" t="str">
        <f>IF(ISBLANK(I32),"",IF(AND(NOT(MOD(AR32,4)=0),AS32=3,AT32=1,BA32=2,BB32=28),-1,0)+IF(AND(AS32=1,AT32=1),IF(AND(AR32=AZ32,BA32=12,BB32=31),1,AZ32-AR32+IF(AND(AS32=1,AT32=1,BA32=12,BB32=31),1,0)),DATEDIF(I32-1,J32,"Y")))</f>
        <v/>
      </c>
      <c r="BI32" s="171" t="str">
        <f>IF(ISBLANK(I32),"",IF(AND(AS32=2,AT32=1,OR(AND(MOD(AZ32,4)=0,BA32=2,BB32=29),AND(NOT(MOD(AZ32,4)=0),BA32=2,BB32=28))),1,IF(AND(AS32=BA32,AT32=1,OR(BB32=28,BB32=29)),0,IF(AND(AS32=3,AT32=1,MOD(AZ32,4)=0,BA32=2,BB32=28),11,IF(AND(AT32=1,BJ32=30,OR(AS32=3,AS32=5,AS32=7,AS32=10,AS32=12)),-1)+IF(IF(AND(BB32&gt;=AX32,BA32&gt;=AW32),IF(AND(AT32=1,BB32=30,OR(BA32=1,BA32=3,BA32=5,BA32=7,BA32=8,BA32=10,BA32=12)),BA32-AW32-1,BA32-AW32),IF(AND(BB32&gt;=AX32,BA32&lt;AW32),BA32+12-AW32,IF(AND(BB32&lt;AX32,BA32&gt;=AW32),BE32-AW32+IF(BE32&lt;AW32,12,0)+IF(BJ32=0,1,0),IF(AND(BB32&lt;AX32,BA32&lt;AW32),BE32+12-AW32+IF(BJ32=0,1,0),""))))=12,0,IF(AND(BB32&gt;=AX32,BA32&gt;=AW32),BA32-AW32,IF(AND(BB32&gt;=AX32,BA32&lt;AW32),BA32+12-AW32,IF(AND(BB32&lt;AX32,BA32&gt;=AW32),BE32-AW32+IF(BE32&lt;AW32,12,0)+IF(BJ32=0,1,0),IF(AND(BB32&lt;AX32,BA32&lt;AW32),IF(BE32&gt;=AW32,BE32-AW32,BE32+12-AW32)+IF(BJ32=0,1,0),"")))))))))</f>
        <v/>
      </c>
      <c r="BJ32" s="172" t="str">
        <f>IF(ISBLANK(I32),"",IF(AND(AT32=30,BA32=3,BB32=29,NOT(MOD(AZ32,4)=0)),0,IF(AND(AT32=30,BA32=3,BB32=30,NOT(MOD(AZ32,4)=0)),1,IF(AND(AT32=30,BA32=3,BB32=31,NOT(MOD(AZ32,4)=0)),2,IF(AND(AT32=31,BA32=3,BB32=30),0,IF(AND(AT32=31,BA32=3,BB32=31),1,IF(AND(AT32=1,BB32=31),0,IF(AX32&gt;BF32,BB32,IF(OR(AND(NOT(MOD(AZ32,4)=0),BA32=2,BB32=28,OR(AT32=29,AT32=30,AT32=31)),AND(MOD(AZ32,4)=0,BA32=2,BB32=29,OR(AT32=30,AT32=31))),0,IF(AND(AT32=1,OR(BA32=1,BA32=3,BA32=5,BA32=7,BA32=8,BA32=10,BA32=12),BB32=31),0,IF(AND(AT32=1,OR(BA32=4,BA32=6,BA32=9,BA32=11),BB32=30),0,IF(OR(AND(NOT(MOD(AZ32,4)=0),AT32=1,BA32=2,BB32=28),AND(MOD(AZ32,4)=0,AT32=1,BA32=2,BB32=29)),0,IF(AT32=1,BB32,IF(AND(BB32=1,AX32&gt;=BF32),1,IF(BB32&gt;=AX32,BB32-AX32,BF32-AX32+BB32)))))))))))))))</f>
        <v/>
      </c>
    </row>
    <row r="33" spans="1:62" ht="33" customHeight="1" thickBot="1" x14ac:dyDescent="0.25">
      <c r="A33" s="25">
        <v>19</v>
      </c>
      <c r="C33" s="398"/>
      <c r="D33" s="399"/>
      <c r="E33" s="198"/>
      <c r="F33" s="134"/>
      <c r="G33" s="135"/>
      <c r="H33" s="136"/>
      <c r="I33" s="147"/>
      <c r="J33" s="147"/>
      <c r="K33" s="2" t="str">
        <f>IF(BH33=0,"",BH33)</f>
        <v/>
      </c>
      <c r="L33" s="7" t="s">
        <v>19</v>
      </c>
      <c r="M33" s="7" t="str">
        <f>IF(BI33=0,IF(NOT(BH33=0),0,""),BI33)</f>
        <v/>
      </c>
      <c r="N33" s="7" t="s">
        <v>20</v>
      </c>
      <c r="O33" s="7" t="str">
        <f>BJ33</f>
        <v/>
      </c>
      <c r="P33" s="20" t="s">
        <v>21</v>
      </c>
      <c r="Q33" s="25">
        <v>19</v>
      </c>
      <c r="R33" s="31"/>
      <c r="S33" s="51" t="str">
        <f>IF(OR(COUNTIF($I$9:J32,I33)&gt;=1,COUNTIF(I34:$J$38,I33)&gt;=1),"重複","")</f>
        <v/>
      </c>
      <c r="T33" s="51" t="str">
        <f>IF(OR(COUNTIF($I$9:J32,J33)&gt;=1,COUNTIF(I34:$J$38,J33)&gt;=1),"重複","")</f>
        <v/>
      </c>
      <c r="U33" s="89" t="str">
        <f>IF(AM33="入力OK","",AM33)&amp;IF(AN33="入力OK","",AN33)</f>
        <v/>
      </c>
      <c r="V33" s="90"/>
      <c r="W33" s="65"/>
      <c r="X33" s="72"/>
      <c r="Y33" s="72"/>
      <c r="Z33" s="72"/>
      <c r="AA33" s="72"/>
      <c r="AB33" s="72"/>
      <c r="AC33" s="72"/>
      <c r="AD33" s="72"/>
      <c r="AE33" s="72"/>
      <c r="AF33" s="72"/>
      <c r="AG33" s="72"/>
      <c r="AH33" s="72"/>
      <c r="AI33" s="72"/>
      <c r="AK33" s="76"/>
      <c r="AM33" s="95" t="str">
        <f>IF(I33="","",IF(ISNUMBER(I33)=FALSE,"乗船日が日付ではありません。",IF(J33="","下船日を入力して下さい。",IF(I33&gt;J33,"下船日が乗船日より過去になってます。","入力OK"))))</f>
        <v/>
      </c>
      <c r="AN33" s="96" t="str">
        <f>IF(J33="","",IF(ISNUMBER(J33)=FALSE,"下船日が日付ではありません。",IF(I33="","乗船日が入力されていません。",IF(I33&gt;J33,"","入力OK"))))</f>
        <v/>
      </c>
      <c r="AO33" s="97" t="str">
        <f>IF(AND(AM33="",AN33=""),"未チェック",IF(AND(AM33="入力OK",AN33="入力OK"),"○","×"))</f>
        <v>未チェック</v>
      </c>
      <c r="AR33" s="50" t="str">
        <f>IF(ISBLANK(I33),"",YEAR(I33))</f>
        <v/>
      </c>
      <c r="AS33" s="50" t="str">
        <f>IF(ISBLANK(I33),"",MONTH(I33))</f>
        <v/>
      </c>
      <c r="AT33" s="50" t="str">
        <f>IF(ISBLANK(I33),"",DAY(I33))</f>
        <v/>
      </c>
      <c r="AU33" s="11"/>
      <c r="AV33" s="169" t="str">
        <f>IF(ISBLANK(I33),"",YEAR(I33-1))</f>
        <v/>
      </c>
      <c r="AW33" s="169" t="str">
        <f>IF(ISBLANK(I33),"",MONTH(I33-1))</f>
        <v/>
      </c>
      <c r="AX33" s="173" t="str">
        <f>IF(ISBLANK(I33),"",DAY(I33-1))</f>
        <v/>
      </c>
      <c r="AY33" s="11"/>
      <c r="AZ33" s="51" t="str">
        <f>IF(ISBLANK(J33),"",YEAR(J33))</f>
        <v/>
      </c>
      <c r="BA33" s="51" t="str">
        <f>IF(ISBLANK(J33),"",MONTH(J33))</f>
        <v/>
      </c>
      <c r="BB33" s="51" t="str">
        <f>IF(ISBLANK(J33),"",DAY(J33))</f>
        <v/>
      </c>
      <c r="BC33" s="11"/>
      <c r="BD33" s="50" t="str">
        <f>IF(ISBLANK(J33),"",IF(BA33=1,AZ33-1,AZ33))</f>
        <v/>
      </c>
      <c r="BE33" s="50" t="str">
        <f>IF(ISBLANK(J33),"",IF(BA33=1,12,BA33-1))</f>
        <v/>
      </c>
      <c r="BF33" s="50" t="str">
        <f>IF(ISBLANK(J33),"",IF(OR(BE33=1,BE33=3,BE33=5,BE33=7,BE33=8,BE33=10,BE33=12),31,IF(OR(BE33=4,BE33=6,BE33=9,BE33=11),30,IF(AND(MOD(BD33,4)=0,BE33=2),29,IF(BE33=2,28,"")))))</f>
        <v/>
      </c>
      <c r="BG33" s="11"/>
      <c r="BH33" s="170" t="str">
        <f>IF(ISBLANK(I33),"",IF(AND(NOT(MOD(AR33,4)=0),AS33=3,AT33=1,BA33=2,BB33=28),-1,0)+IF(AND(AS33=1,AT33=1),IF(AND(AR33=AZ33,BA33=12,BB33=31),1,AZ33-AR33+IF(AND(AS33=1,AT33=1,BA33=12,BB33=31),1,0)),DATEDIF(I33-1,J33,"Y")))</f>
        <v/>
      </c>
      <c r="BI33" s="171" t="str">
        <f>IF(ISBLANK(I33),"",IF(AND(AS33=2,AT33=1,OR(AND(MOD(AZ33,4)=0,BA33=2,BB33=29),AND(NOT(MOD(AZ33,4)=0),BA33=2,BB33=28))),1,IF(AND(AS33=BA33,AT33=1,OR(BB33=28,BB33=29)),0,IF(AND(AS33=3,AT33=1,MOD(AZ33,4)=0,BA33=2,BB33=28),11,IF(AND(AT33=1,BJ33=30,OR(AS33=3,AS33=5,AS33=7,AS33=10,AS33=12)),-1)+IF(IF(AND(BB33&gt;=AX33,BA33&gt;=AW33),IF(AND(AT33=1,BB33=30,OR(BA33=1,BA33=3,BA33=5,BA33=7,BA33=8,BA33=10,BA33=12)),BA33-AW33-1,BA33-AW33),IF(AND(BB33&gt;=AX33,BA33&lt;AW33),BA33+12-AW33,IF(AND(BB33&lt;AX33,BA33&gt;=AW33),BE33-AW33+IF(BE33&lt;AW33,12,0)+IF(BJ33=0,1,0),IF(AND(BB33&lt;AX33,BA33&lt;AW33),BE33+12-AW33+IF(BJ33=0,1,0),""))))=12,0,IF(AND(BB33&gt;=AX33,BA33&gt;=AW33),BA33-AW33,IF(AND(BB33&gt;=AX33,BA33&lt;AW33),BA33+12-AW33,IF(AND(BB33&lt;AX33,BA33&gt;=AW33),BE33-AW33+IF(BE33&lt;AW33,12,0)+IF(BJ33=0,1,0),IF(AND(BB33&lt;AX33,BA33&lt;AW33),IF(BE33&gt;=AW33,BE33-AW33,BE33+12-AW33)+IF(BJ33=0,1,0),"")))))))))</f>
        <v/>
      </c>
      <c r="BJ33" s="172" t="str">
        <f>IF(ISBLANK(I33),"",IF(AND(AT33=30,BA33=3,BB33=29,NOT(MOD(AZ33,4)=0)),0,IF(AND(AT33=30,BA33=3,BB33=30,NOT(MOD(AZ33,4)=0)),1,IF(AND(AT33=30,BA33=3,BB33=31,NOT(MOD(AZ33,4)=0)),2,IF(AND(AT33=31,BA33=3,BB33=30),0,IF(AND(AT33=31,BA33=3,BB33=31),1,IF(AND(AT33=1,BB33=31),0,IF(AX33&gt;BF33,BB33,IF(OR(AND(NOT(MOD(AZ33,4)=0),BA33=2,BB33=28,OR(AT33=29,AT33=30,AT33=31)),AND(MOD(AZ33,4)=0,BA33=2,BB33=29,OR(AT33=30,AT33=31))),0,IF(AND(AT33=1,OR(BA33=1,BA33=3,BA33=5,BA33=7,BA33=8,BA33=10,BA33=12),BB33=31),0,IF(AND(AT33=1,OR(BA33=4,BA33=6,BA33=9,BA33=11),BB33=30),0,IF(OR(AND(NOT(MOD(AZ33,4)=0),AT33=1,BA33=2,BB33=28),AND(MOD(AZ33,4)=0,AT33=1,BA33=2,BB33=29)),0,IF(AT33=1,BB33,IF(AND(BB33=1,AX33&gt;=BF33),1,IF(BB33&gt;=AX33,BB33-AX33,BF33-AX33+BB33)))))))))))))))</f>
        <v/>
      </c>
    </row>
    <row r="34" spans="1:62" ht="33" customHeight="1" thickBot="1" x14ac:dyDescent="0.2">
      <c r="A34" s="25">
        <v>20</v>
      </c>
      <c r="C34" s="400"/>
      <c r="D34" s="401"/>
      <c r="E34" s="140"/>
      <c r="F34" s="139"/>
      <c r="G34" s="140"/>
      <c r="H34" s="141"/>
      <c r="I34" s="148"/>
      <c r="J34" s="148"/>
      <c r="K34" s="3" t="str">
        <f>IF(BH34=0,"",BH34)</f>
        <v/>
      </c>
      <c r="L34" s="8" t="s">
        <v>19</v>
      </c>
      <c r="M34" s="8" t="str">
        <f>IF(BI34=0,IF(NOT(BH34=0),0,""),BI34)</f>
        <v/>
      </c>
      <c r="N34" s="8" t="s">
        <v>20</v>
      </c>
      <c r="O34" s="8" t="str">
        <f>BJ34</f>
        <v/>
      </c>
      <c r="P34" s="21" t="s">
        <v>21</v>
      </c>
      <c r="Q34" s="25">
        <v>20</v>
      </c>
      <c r="R34" s="31"/>
      <c r="S34" s="51" t="str">
        <f>IF(OR(COUNTIF($I$9:J33,I34)&gt;=1,COUNTIF(I35:$J$38,I34)&gt;=1),"重複","")</f>
        <v/>
      </c>
      <c r="T34" s="51" t="str">
        <f>IF(OR(COUNTIF($I$9:J33,J34)&gt;=1,COUNTIF(I35:$J$38,J34)&gt;=1),"重複","")</f>
        <v/>
      </c>
      <c r="U34" s="89" t="str">
        <f>IF(AM34="入力OK","",AM34)&amp;IF(AN34="入力OK","",AN34)</f>
        <v/>
      </c>
      <c r="V34" s="90"/>
      <c r="W34" s="110" t="s">
        <v>120</v>
      </c>
      <c r="X34" s="402" t="s">
        <v>121</v>
      </c>
      <c r="Y34" s="403"/>
      <c r="Z34" s="403"/>
      <c r="AA34" s="403"/>
      <c r="AB34" s="403"/>
      <c r="AC34" s="404"/>
      <c r="AD34" s="72"/>
      <c r="AE34" s="72"/>
      <c r="AF34" s="72"/>
      <c r="AG34" s="72"/>
      <c r="AH34" s="72"/>
      <c r="AI34" s="72"/>
      <c r="AK34" s="76"/>
      <c r="AM34" s="95" t="str">
        <f>IF(I34="","",IF(ISNUMBER(I34)=FALSE,"乗船日が日付ではありません。",IF(J34="","下船日を入力して下さい。",IF(I34&gt;J34,"下船日が乗船日より過去になってます。","入力OK"))))</f>
        <v/>
      </c>
      <c r="AN34" s="96" t="str">
        <f>IF(J34="","",IF(ISNUMBER(J34)=FALSE,"下船日が日付ではありません。",IF(I34="","乗船日が入力されていません。",IF(I34&gt;J34,"","入力OK"))))</f>
        <v/>
      </c>
      <c r="AO34" s="97" t="str">
        <f>IF(AND(AM34="",AN34=""),"未チェック",IF(AND(AM34="入力OK",AN34="入力OK"),"○","×"))</f>
        <v>未チェック</v>
      </c>
      <c r="AR34" s="50" t="str">
        <f>IF(ISBLANK(I34),"",YEAR(I34))</f>
        <v/>
      </c>
      <c r="AS34" s="50" t="str">
        <f>IF(ISBLANK(I34),"",MONTH(I34))</f>
        <v/>
      </c>
      <c r="AT34" s="50" t="str">
        <f>IF(ISBLANK(I34),"",DAY(I34))</f>
        <v/>
      </c>
      <c r="AU34" s="11"/>
      <c r="AV34" s="169" t="str">
        <f>IF(ISBLANK(I34),"",YEAR(I34-1))</f>
        <v/>
      </c>
      <c r="AW34" s="169" t="str">
        <f>IF(ISBLANK(I34),"",MONTH(I34-1))</f>
        <v/>
      </c>
      <c r="AX34" s="173" t="str">
        <f>IF(ISBLANK(I34),"",DAY(I34-1))</f>
        <v/>
      </c>
      <c r="AY34" s="11"/>
      <c r="AZ34" s="51" t="str">
        <f>IF(ISBLANK(J34),"",YEAR(J34))</f>
        <v/>
      </c>
      <c r="BA34" s="51" t="str">
        <f>IF(ISBLANK(J34),"",MONTH(J34))</f>
        <v/>
      </c>
      <c r="BB34" s="51" t="str">
        <f>IF(ISBLANK(J34),"",DAY(J34))</f>
        <v/>
      </c>
      <c r="BC34" s="11"/>
      <c r="BD34" s="50" t="str">
        <f>IF(ISBLANK(J34),"",IF(BA34=1,AZ34-1,AZ34))</f>
        <v/>
      </c>
      <c r="BE34" s="50" t="str">
        <f>IF(ISBLANK(J34),"",IF(BA34=1,12,BA34-1))</f>
        <v/>
      </c>
      <c r="BF34" s="50" t="str">
        <f>IF(ISBLANK(J34),"",IF(OR(BE34=1,BE34=3,BE34=5,BE34=7,BE34=8,BE34=10,BE34=12),31,IF(OR(BE34=4,BE34=6,BE34=9,BE34=11),30,IF(AND(MOD(BD34,4)=0,BE34=2),29,IF(BE34=2,28,"")))))</f>
        <v/>
      </c>
      <c r="BG34" s="11"/>
      <c r="BH34" s="186" t="str">
        <f>IF(ISBLANK(I34),"",IF(AND(NOT(MOD(AR34,4)=0),AS34=3,AT34=1,BA34=2,BB34=28),-1,0)+IF(AND(AS34=1,AT34=1),IF(AND(AR34=AZ34,BA34=12,BB34=31),1,AZ34-AR34+IF(AND(AS34=1,AT34=1,BA34=12,BB34=31),1,0)),DATEDIF(I34-1,J34,"Y")))</f>
        <v/>
      </c>
      <c r="BI34" s="187" t="str">
        <f>IF(ISBLANK(I34),"",IF(AND(AS34=2,AT34=1,OR(AND(MOD(AZ34,4)=0,BA34=2,BB34=29),AND(NOT(MOD(AZ34,4)=0),BA34=2,BB34=28))),1,IF(AND(AS34=BA34,AT34=1,OR(BB34=28,BB34=29)),0,IF(AND(AS34=3,AT34=1,MOD(AZ34,4)=0,BA34=2,BB34=28),11,IF(AND(AT34=1,BJ34=30,OR(AS34=3,AS34=5,AS34=7,AS34=10,AS34=12)),-1)+IF(IF(AND(BB34&gt;=AX34,BA34&gt;=AW34),IF(AND(AT34=1,BB34=30,OR(BA34=1,BA34=3,BA34=5,BA34=7,BA34=8,BA34=10,BA34=12)),BA34-AW34-1,BA34-AW34),IF(AND(BB34&gt;=AX34,BA34&lt;AW34),BA34+12-AW34,IF(AND(BB34&lt;AX34,BA34&gt;=AW34),BE34-AW34+IF(BE34&lt;AW34,12,0)+IF(BJ34=0,1,0),IF(AND(BB34&lt;AX34,BA34&lt;AW34),BE34+12-AW34+IF(BJ34=0,1,0),""))))=12,0,IF(AND(BB34&gt;=AX34,BA34&gt;=AW34),BA34-AW34,IF(AND(BB34&gt;=AX34,BA34&lt;AW34),BA34+12-AW34,IF(AND(BB34&lt;AX34,BA34&gt;=AW34),BE34-AW34+IF(BE34&lt;AW34,12,0)+IF(BJ34=0,1,0),IF(AND(BB34&lt;AX34,BA34&lt;AW34),IF(BE34&gt;=AW34,BE34-AW34,BE34+12-AW34)+IF(BJ34=0,1,0),"")))))))))</f>
        <v/>
      </c>
      <c r="BJ34" s="188" t="str">
        <f>IF(ISBLANK(I34),"",IF(AND(AT34=30,BA34=3,BB34=29,NOT(MOD(AZ34,4)=0)),0,IF(AND(AT34=30,BA34=3,BB34=30,NOT(MOD(AZ34,4)=0)),1,IF(AND(AT34=30,BA34=3,BB34=31,NOT(MOD(AZ34,4)=0)),2,IF(AND(AT34=31,BA34=3,BB34=30),0,IF(AND(AT34=31,BA34=3,BB34=31),1,IF(AND(AT34=1,BB34=31),0,IF(AX34&gt;BF34,BB34,IF(OR(AND(NOT(MOD(AZ34,4)=0),BA34=2,BB34=28,OR(AT34=29,AT34=30,AT34=31)),AND(MOD(AZ34,4)=0,BA34=2,BB34=29,OR(AT34=30,AT34=31))),0,IF(AND(AT34=1,OR(BA34=1,BA34=3,BA34=5,BA34=7,BA34=8,BA34=10,BA34=12),BB34=31),0,IF(AND(AT34=1,OR(BA34=4,BA34=6,BA34=9,BA34=11),BB34=30),0,IF(OR(AND(NOT(MOD(AZ34,4)=0),AT34=1,BA34=2,BB34=28),AND(MOD(AZ34,4)=0,AT34=1,BA34=2,BB34=29)),0,IF(AT34=1,BB34,IF(AND(BB34=1,AX34&gt;=BF34),1,IF(BB34&gt;=AX34,BB34-AX34,BF34-AX34+BB34)))))))))))))))</f>
        <v/>
      </c>
    </row>
    <row r="35" spans="1:62" ht="33" customHeight="1" thickTop="1" thickBot="1" x14ac:dyDescent="0.2">
      <c r="B35" s="25"/>
      <c r="C35" s="11"/>
      <c r="D35" s="11"/>
      <c r="E35" s="11"/>
      <c r="F35" s="11"/>
      <c r="G35" s="11"/>
      <c r="I35" s="11"/>
      <c r="J35" s="18" t="s">
        <v>69</v>
      </c>
      <c r="K35" s="13" t="str">
        <f>IF(ISBLANK(I30),"",SUM(K30:K34)+INT((SUM(M30:M34)+INT(SUM(O30:O34)/30))/12))</f>
        <v/>
      </c>
      <c r="L35" s="12" t="s">
        <v>19</v>
      </c>
      <c r="M35" s="12" t="str">
        <f>IF(ISBLANK(I30),"",IF((SUM(M30:M34)+INT(SUM(O30:O34)/30))&lt;12,SUM(M30:M34)+INT(SUM(O30:O34)/30),12*((SUM(M30:M34)+INT(SUM(O30:O34)/30))/12-INT((SUM(M30:M34)+INT(SUM(O30:O34)/30))/12))))</f>
        <v/>
      </c>
      <c r="N35" s="12" t="s">
        <v>20</v>
      </c>
      <c r="O35" s="12" t="str">
        <f>IF(ISBLANK(I30),"",IF(SUM(O30:O34)&lt;30,SUM(O30:O34),30*(SUM(O30:O34)/30-INT(SUM(O30:O34)/30))))</f>
        <v/>
      </c>
      <c r="P35" s="24" t="s">
        <v>21</v>
      </c>
      <c r="R35" s="25"/>
      <c r="S35" s="115"/>
      <c r="T35" s="115"/>
      <c r="U35" s="90"/>
      <c r="V35" s="90"/>
      <c r="W35" s="155" t="s">
        <v>142</v>
      </c>
      <c r="X35" s="116" cm="1">
        <f t="array" ref="X35">IF(AND(ISBLANK($I$9:$I$38),ISBLANK($J$9:$J$38)),"",SUMIF($G$9:$G$38,W35,K$9:K$38)+INT((SUMIF($G$9:$G$38,W35,M$9:M$38)+INT(SUMIF($G$9:$G$38,W35,O$9:O$38)/30))/12))</f>
        <v>0</v>
      </c>
      <c r="Y35" s="43" t="str">
        <f>IF(OR(X35="",X35=0),"","年")</f>
        <v/>
      </c>
      <c r="Z35" s="116" cm="1">
        <f t="array" ref="Z35">IF(AND(ISBLANK($I$9:$I$38),ISBLANK($J$9:$J$38)),"",IF((SUMIF($G$9:$G$38,W35,M$9:M$38)+INT(SUMIF($G$9:$G$38,W35,O$9:O$38)/30))&lt;12,SUMIF($G$9:$G$38,W35,M$9:M$38)+INT(SUMIF($G$9:$G$38,W35,O$9:O$38)/30),12*((SUMIF($G$9:$G$38,W35,M$9:M$38)+INT(SUMIF($G$9:$G$38,W35,O$9:O$38)/30))/12-INT((SUMIF($G$9:$G$38,W35,M$9:M$38)+INT(SUMIF($G$9:$G$38,W35,O$9:O$38)/30))/12))))</f>
        <v>0</v>
      </c>
      <c r="AA35" s="43" t="str">
        <f>IF(OR(Z35="",Z35=0),"","月")</f>
        <v/>
      </c>
      <c r="AB35" s="43" cm="1">
        <f t="array" ref="AB35">IF(AND(ISBLANK($I$9:$I$38),ISBLANK($J$9:$J$38)),"",IF(SUMIF($G$9:$G$38,W35,O$9:O$38)&lt;30,SUMIF($G$9:$G$38,W35,O$9:O$38),30*(SUMIF($G$9:$G$38,W35,O$9:O$38)/30-INT(SUMIF($G$9:$G$38,W35,O$9:O$38)/30))))</f>
        <v>0</v>
      </c>
      <c r="AC35" s="44" t="str">
        <f>IF(OR(AB35="",AB35=0),"","日")</f>
        <v/>
      </c>
      <c r="AD35" s="72"/>
      <c r="AE35" s="72"/>
      <c r="AF35" s="72"/>
      <c r="AG35" s="72"/>
      <c r="AH35" s="72"/>
      <c r="AI35" s="72"/>
      <c r="AK35" s="76"/>
      <c r="AM35" s="95"/>
      <c r="AN35" s="96"/>
      <c r="AO35" s="97"/>
      <c r="AR35" s="26"/>
      <c r="AS35" s="26"/>
      <c r="AT35" s="26"/>
      <c r="AU35" s="26"/>
      <c r="AV35" s="26"/>
      <c r="AW35" s="26"/>
      <c r="AX35" s="26"/>
      <c r="AY35" s="26"/>
      <c r="AZ35" s="26"/>
      <c r="BA35" s="26"/>
      <c r="BB35" s="26"/>
      <c r="BC35" s="26"/>
      <c r="BD35" s="26"/>
      <c r="BE35" s="26"/>
      <c r="BF35" s="26"/>
      <c r="BG35" s="26"/>
      <c r="BH35" s="26"/>
      <c r="BI35" s="26"/>
      <c r="BJ35" s="26"/>
    </row>
    <row r="36" spans="1:62" ht="33" customHeight="1" thickTop="1" thickBot="1" x14ac:dyDescent="0.2">
      <c r="B36" s="25"/>
      <c r="C36" s="11"/>
      <c r="D36" s="11"/>
      <c r="E36" s="11"/>
      <c r="F36" s="11"/>
      <c r="G36" s="11"/>
      <c r="I36" s="11"/>
      <c r="J36" s="11"/>
      <c r="K36" s="11"/>
      <c r="L36" s="11"/>
      <c r="M36" s="11"/>
      <c r="N36" s="11"/>
      <c r="O36" s="11"/>
      <c r="P36" s="11"/>
      <c r="R36" s="25"/>
      <c r="S36" s="115"/>
      <c r="T36" s="115"/>
      <c r="U36" s="120"/>
      <c r="V36" s="120"/>
      <c r="W36" s="153" t="s">
        <v>143</v>
      </c>
      <c r="X36" s="71" cm="1">
        <f t="array" ref="X36">IF(AND(ISBLANK($I$9:$I$38),ISBLANK($J$9:$J$38)),"",SUMIF($G$9:$G$38,W36,K$9:K$38)+INT((SUMIF($G$9:$G$38,W36,M$9:M$38)+INT(SUMIF($G$9:$G$38,W36,O$9:O$38)/30))/12))</f>
        <v>0</v>
      </c>
      <c r="Y36" s="34" t="str">
        <f>IF(OR(X36="",X36=0),"","年")</f>
        <v/>
      </c>
      <c r="Z36" s="71" cm="1">
        <f t="array" ref="Z36">IF(AND(ISBLANK($I$9:$I$38),ISBLANK($J$9:$J$38)),"",IF((SUMIF($G$9:$G$38,W36,M$9:M$38)+INT(SUMIF($G$9:$G$38,W36,O$9:O$38)/30))&lt;12,SUMIF($G$9:$G$38,W36,M$9:M$38)+INT(SUMIF($G$9:$G$38,W36,O$9:O$38)/30),12*((SUMIF($G$9:$G$38,W36,M$9:M$38)+INT(SUMIF($G$9:$G$38,W36,O$9:O$38)/30))/12-INT((SUMIF($G$9:$G$38,W36,M$9:M$38)+INT(SUMIF($G$9:$G$38,W36,O$9:O$38)/30))/12))))</f>
        <v>0</v>
      </c>
      <c r="AA36" s="34" t="str">
        <f>IF(OR(Z36="",Z36=0),"","月")</f>
        <v/>
      </c>
      <c r="AB36" s="34" cm="1">
        <f t="array" ref="AB36">IF(AND(ISBLANK($I$9:$I$38),ISBLANK($J$9:$J$38)),"",IF(SUMIF($G$9:$G$38,W36,O$9:O$38)&lt;30,SUMIF($G$9:$G$38,W36,O$9:O$38),30*(SUMIF($G$9:$G$38,W36,O$9:O$38)/30-INT(SUMIF($G$9:$G$38,W36,O$9:O$38)/30))))</f>
        <v>0</v>
      </c>
      <c r="AC36" s="40" t="str">
        <f>IF(OR(AB36="",AB36=0),"","日")</f>
        <v/>
      </c>
      <c r="AD36" s="72"/>
      <c r="AE36" s="72"/>
      <c r="AF36" s="72"/>
      <c r="AG36" s="72"/>
      <c r="AH36" s="72"/>
      <c r="AI36" s="72"/>
      <c r="AK36" s="76"/>
      <c r="AM36" s="95"/>
      <c r="AN36" s="96"/>
      <c r="AO36" s="97"/>
      <c r="AR36" s="26"/>
      <c r="AS36" s="26"/>
      <c r="AT36" s="26"/>
      <c r="AU36" s="26"/>
      <c r="AV36" s="26"/>
      <c r="AW36" s="26"/>
      <c r="AX36" s="26"/>
      <c r="AY36" s="26"/>
      <c r="AZ36" s="26"/>
      <c r="BA36" s="26"/>
      <c r="BB36" s="26"/>
      <c r="BC36" s="26"/>
      <c r="BD36" s="26"/>
      <c r="BE36" s="26"/>
      <c r="BF36" s="26"/>
      <c r="BG36" s="26"/>
      <c r="BH36" s="26"/>
      <c r="BI36" s="26"/>
      <c r="BJ36" s="26"/>
    </row>
    <row r="37" spans="1:62" ht="33" customHeight="1" thickTop="1" thickBot="1" x14ac:dyDescent="0.2">
      <c r="C37" s="121"/>
      <c r="D37" s="121"/>
      <c r="E37" s="11"/>
      <c r="F37" s="121"/>
      <c r="G37" s="121"/>
      <c r="I37" s="189"/>
      <c r="J37" s="122" t="s">
        <v>14</v>
      </c>
      <c r="K37" s="14" t="str" cm="1">
        <f t="array" ref="K37">IF(AND(ISBLANK($I$9:$I$13),ISBLANK($J$9:$J$13)),"",SUM(K14,K21,K28,K35)+INT((SUM(M14,M21,M28,M35)+INT(SUM(O14,O21,O28,O35)/30))/12))</f>
        <v/>
      </c>
      <c r="L37" s="15" t="s">
        <v>19</v>
      </c>
      <c r="M37" s="15" t="str" cm="1">
        <f t="array" ref="M37">IF(AND(ISBLANK($I$9:$I$13),ISBLANK($J$9:$J$13)),"",IF((SUM(M14,M21,M28,M35)+INT(SUM(O14,O21,O28,O35)/30))&lt;12,SUM(M14,M21,M28,M35)+INT(SUM(O14,O21,O28,O35)/30),12*((SUM(M14,M21,M28,M35)+INT(SUM(O14,O21,O28,O35)/30))/12-INT((SUM(M14,M21,M28,M35)+INT(SUM(O14,O21,O28,O35)/30))/12))))</f>
        <v/>
      </c>
      <c r="N37" s="15" t="s">
        <v>20</v>
      </c>
      <c r="O37" s="15" t="str" cm="1">
        <f t="array" ref="O37">IF(AND(ISBLANK($I$9:$I$13),ISBLANK($J$9:$J$13)),"",IF(SUM(O14,O21,O28,O35)&lt;30,SUM(O14,O21,O28,O35),30*(SUM(O14,O21,O28,O35)/30-INT(SUM(O14,O21,O28,O35)/30))))</f>
        <v/>
      </c>
      <c r="P37" s="17" t="s">
        <v>21</v>
      </c>
      <c r="R37" s="31"/>
      <c r="S37" s="115"/>
      <c r="T37" s="115"/>
      <c r="U37" s="120"/>
      <c r="V37" s="120"/>
      <c r="W37" s="153" t="s">
        <v>144</v>
      </c>
      <c r="X37" s="71" cm="1">
        <f t="array" ref="X37">IF(AND(ISBLANK($I$9:$I$38),ISBLANK($J$9:$J$38)),"",SUMIF($G$9:$G$38,W37,K$9:K$38)+INT((SUMIF($G$9:$G$38,W37,M$9:M$38)+INT(SUMIF($G$9:$G$38,W37,O$9:O$38)/30))/12))</f>
        <v>0</v>
      </c>
      <c r="Y37" s="34" t="str">
        <f>IF(OR(X37="",X37=0),"","年")</f>
        <v/>
      </c>
      <c r="Z37" s="71" cm="1">
        <f t="array" ref="Z37">IF(AND(ISBLANK($I$9:$I$38),ISBLANK($J$9:$J$38)),"",IF((SUMIF($G$9:$G$38,W37,M$9:M$38)+INT(SUMIF($G$9:$G$38,W37,O$9:O$38)/30))&lt;12,SUMIF($G$9:$G$38,W37,M$9:M$38)+INT(SUMIF($G$9:$G$38,W37,O$9:O$38)/30),12*((SUMIF($G$9:$G$38,W37,M$9:M$38)+INT(SUMIF($G$9:$G$38,W37,O$9:O$38)/30))/12-INT((SUMIF($G$9:$G$38,W37,M$9:M$38)+INT(SUMIF($G$9:$G$38,W37,O$9:O$38)/30))/12))))</f>
        <v>0</v>
      </c>
      <c r="AA37" s="34" t="str">
        <f>IF(OR(Z37="",Z37=0),"","月")</f>
        <v/>
      </c>
      <c r="AB37" s="34" cm="1">
        <f t="array" ref="AB37">IF(AND(ISBLANK($I$9:$I$38),ISBLANK($J$9:$J$38)),"",IF(SUMIF($G$9:$G$38,W37,O$9:O$38)&lt;30,SUMIF($G$9:$G$38,W37,O$9:O$38),30*(SUMIF($G$9:$G$38,W37,O$9:O$38)/30-INT(SUMIF($G$9:$G$38,W37,O$9:O$38)/30))))</f>
        <v>0</v>
      </c>
      <c r="AC37" s="40" t="str">
        <f>IF(OR(AB37="",AB37=0),"","日")</f>
        <v/>
      </c>
      <c r="AD37" s="72"/>
      <c r="AE37" s="72"/>
      <c r="AF37" s="72"/>
      <c r="AG37" s="72"/>
      <c r="AH37" s="72"/>
      <c r="AI37" s="72"/>
      <c r="AK37" s="76"/>
      <c r="AM37" s="95"/>
      <c r="AN37" s="96"/>
      <c r="AO37" s="97"/>
      <c r="BI37" s="190"/>
    </row>
    <row r="38" spans="1:62" ht="33" customHeight="1" thickTop="1" thickBot="1" x14ac:dyDescent="0.2">
      <c r="S38" s="115"/>
      <c r="T38" s="115"/>
      <c r="U38" s="120"/>
      <c r="V38" s="120"/>
      <c r="W38" s="156"/>
      <c r="X38" s="123" cm="1">
        <f t="array" ref="X38">IF(AND(ISBLANK($I$9:$I$38),ISBLANK($J$9:$J$38)),"",SUMIF($G$9:$G$38,W38,K$9:K$38)+INT((SUMIF($G$9:$G$38,W38,M$9:M$38)+INT(SUMIF($G$9:$G$38,W38,O$9:O$38)/30))/12))</f>
        <v>0</v>
      </c>
      <c r="Y38" s="45" t="str">
        <f>IF(OR(X38="",X38=0),"","年")</f>
        <v/>
      </c>
      <c r="Z38" s="123" cm="1">
        <f t="array" ref="Z38">IF(AND(ISBLANK($I$9:$I$38),ISBLANK($J$9:$J$38)),"",IF((SUMIF($G$9:$G$38,W38,M$9:M$38)+INT(SUMIF($G$9:$G$38,W38,O$9:O$38)/30))&lt;12,SUMIF($G$9:$G$38,W38,M$9:M$38)+INT(SUMIF($G$9:$G$38,W38,O$9:O$38)/30),12*((SUMIF($G$9:$G$38,W38,M$9:M$38)+INT(SUMIF($G$9:$G$38,W38,O$9:O$38)/30))/12-INT((SUMIF($G$9:$G$38,W38,M$9:M$38)+INT(SUMIF($G$9:$G$38,W38,O$9:O$38)/30))/12))))</f>
        <v>0</v>
      </c>
      <c r="AA38" s="45" t="str">
        <f>IF(OR(Z38="",Z38=0),"","月")</f>
        <v/>
      </c>
      <c r="AB38" s="45" cm="1">
        <f t="array" ref="AB38">IF(AND(ISBLANK($I$9:$I$38),ISBLANK($J$9:$J$38)),"",IF(SUMIF($G$9:$G$38,W38,O$9:O$38)&lt;30,SUMIF($G$9:$G$38,W38,O$9:O$38),30*(SUMIF($G$9:$G$38,W38,O$9:O$38)/30-INT(SUMIF($G$9:$G$38,W38,O$9:O$38)/30))))</f>
        <v>0</v>
      </c>
      <c r="AC38" s="46" t="str">
        <f>IF(OR(AB38="",AB38=0),"","日")</f>
        <v/>
      </c>
      <c r="AD38" s="72"/>
      <c r="AE38" s="72"/>
      <c r="AF38" s="72"/>
      <c r="AG38" s="72"/>
      <c r="AH38" s="72"/>
      <c r="AI38" s="72"/>
      <c r="AK38" s="76"/>
      <c r="AM38" s="191"/>
      <c r="AN38" s="192"/>
      <c r="AO38" s="82"/>
      <c r="AX38" s="193"/>
      <c r="BI38" s="190"/>
    </row>
    <row r="39" spans="1:62" ht="33" customHeight="1" thickBot="1" x14ac:dyDescent="0.2">
      <c r="S39" s="115"/>
      <c r="T39" s="115"/>
      <c r="U39" s="194"/>
      <c r="V39" s="194"/>
      <c r="W39" s="110" t="s">
        <v>14</v>
      </c>
      <c r="X39" s="37" cm="1">
        <f t="array" ref="X39">IF(AND(ISBLANK($I$9:$I$38),ISBLANK($J$9:$J$38)),"",SUM(X35:X38)+INT((SUM(Z35:Z38)+INT(SUM(AB35:AB38)/30))/12))</f>
        <v>0</v>
      </c>
      <c r="Y39" s="37" t="str">
        <f>IF(OR(X39="",X39=0),"","年")</f>
        <v/>
      </c>
      <c r="Z39" s="37" cm="1">
        <f t="array" ref="Z39">IF(AND(ISBLANK($I$9:$I$38),ISBLANK($J$9:$J$38)),"",IF((SUM(Z35:Z38)+INT(SUM(AB35:AB38)/30))&lt;12,SUM(Z35:Z38)+INT(SUM(AB35:AB38)/30),12*((SUM(Z35:Z38)+INT(SUM(AB35:AB38)/30))/12-INT((SUM(Z35:Z38)+INT(SUM(AB35:AB38)/30))/12))))</f>
        <v>0</v>
      </c>
      <c r="AA39" s="37" t="str">
        <f>IF(OR(Z39="",Z39=0),"","月")</f>
        <v/>
      </c>
      <c r="AB39" s="37" cm="1">
        <f t="array" ref="AB39">IF(AND(ISBLANK($I$9:$I$38),ISBLANK($J$9:$J$38)),"",IF(SUM(AB35:AB38)&lt;30,SUM(AB35:AB38),30*(SUM(AB35:AB38)/30-INT(SUM(AB35:AB38)/30))))</f>
        <v>0</v>
      </c>
      <c r="AC39" s="38" t="str">
        <f>IF(OR(AB39="",AB39=0),"","日")</f>
        <v/>
      </c>
      <c r="AD39" s="42"/>
      <c r="AE39" s="42"/>
      <c r="AF39" s="42"/>
      <c r="AG39" s="42"/>
      <c r="AH39" s="42"/>
      <c r="AI39" s="42"/>
      <c r="AK39" s="76"/>
      <c r="AM39" s="108"/>
      <c r="AN39" s="108"/>
      <c r="AO39" s="52"/>
      <c r="BI39" s="190"/>
    </row>
    <row r="40" spans="1:62" ht="33" customHeight="1" x14ac:dyDescent="0.2">
      <c r="T40" s="104"/>
      <c r="U40" s="194"/>
      <c r="V40" s="194"/>
      <c r="W40" s="60"/>
      <c r="AK40" s="76"/>
    </row>
    <row r="41" spans="1:62" ht="33" customHeight="1" x14ac:dyDescent="0.2">
      <c r="S41" s="25"/>
      <c r="T41" s="25"/>
      <c r="U41" s="194"/>
      <c r="V41" s="194"/>
      <c r="W41" s="108"/>
      <c r="AK41" s="76"/>
    </row>
    <row r="42" spans="1:62" ht="33" customHeight="1" x14ac:dyDescent="0.2">
      <c r="S42" s="25"/>
      <c r="T42" s="25"/>
      <c r="U42" s="194"/>
      <c r="V42" s="194"/>
      <c r="W42" s="108"/>
      <c r="AK42" s="108"/>
    </row>
    <row r="43" spans="1:62" ht="33" customHeight="1" x14ac:dyDescent="0.15">
      <c r="S43" s="25"/>
      <c r="T43" s="25"/>
      <c r="U43" s="194"/>
      <c r="V43" s="194"/>
      <c r="W43" s="108"/>
      <c r="AK43" s="108"/>
      <c r="AM43" s="128" t="s">
        <v>93</v>
      </c>
      <c r="AN43" s="108"/>
      <c r="AO43" s="52"/>
    </row>
    <row r="44" spans="1:62" ht="33" customHeight="1" x14ac:dyDescent="0.15">
      <c r="T44" s="104"/>
      <c r="U44" s="194"/>
      <c r="V44" s="194"/>
      <c r="W44" s="108"/>
      <c r="AK44" s="108"/>
      <c r="AM44" s="128"/>
      <c r="AN44" s="108"/>
      <c r="AO44" s="52"/>
    </row>
    <row r="45" spans="1:62" ht="33" customHeight="1" x14ac:dyDescent="0.15">
      <c r="T45" s="104"/>
      <c r="U45" s="194"/>
      <c r="V45" s="194"/>
      <c r="AK45" s="108"/>
      <c r="AM45" s="128"/>
      <c r="AN45" s="108"/>
      <c r="AO45" s="52"/>
    </row>
    <row r="46" spans="1:62" ht="33" customHeight="1" x14ac:dyDescent="0.15">
      <c r="T46" s="104"/>
      <c r="U46" s="194"/>
      <c r="V46" s="194"/>
      <c r="AK46" s="108"/>
      <c r="AM46" s="128"/>
      <c r="AN46" s="108"/>
      <c r="AO46" s="52"/>
    </row>
    <row r="47" spans="1:62" ht="33" customHeight="1" x14ac:dyDescent="0.15">
      <c r="T47" s="104"/>
      <c r="U47" s="104"/>
      <c r="V47" s="104"/>
      <c r="AK47" s="108"/>
      <c r="AM47" s="128"/>
      <c r="AN47" s="108"/>
      <c r="AO47" s="52"/>
    </row>
    <row r="48" spans="1:62" ht="33" customHeight="1" x14ac:dyDescent="0.15">
      <c r="T48" s="104"/>
      <c r="U48" s="104"/>
      <c r="V48" s="104"/>
      <c r="AK48" s="108"/>
      <c r="AM48" s="128"/>
      <c r="AN48" s="108"/>
      <c r="AO48" s="52"/>
    </row>
    <row r="49" spans="9:41" ht="33" customHeight="1" x14ac:dyDescent="0.15">
      <c r="T49" s="104"/>
      <c r="U49" s="104"/>
      <c r="V49" s="104"/>
      <c r="AK49" s="108"/>
      <c r="AM49" s="128"/>
      <c r="AN49" s="108"/>
      <c r="AO49" s="52"/>
    </row>
    <row r="50" spans="9:41" ht="33" customHeight="1" x14ac:dyDescent="0.15">
      <c r="T50" s="104"/>
      <c r="U50" s="104"/>
      <c r="V50" s="104"/>
      <c r="AK50" s="108"/>
      <c r="AM50" s="128"/>
      <c r="AN50" s="108"/>
      <c r="AO50" s="52"/>
    </row>
    <row r="51" spans="9:41" ht="33" customHeight="1" x14ac:dyDescent="0.15">
      <c r="T51" s="104"/>
      <c r="U51" s="104"/>
      <c r="V51" s="104"/>
      <c r="AK51" s="108"/>
      <c r="AM51" s="128"/>
      <c r="AN51" s="108"/>
      <c r="AO51" s="52"/>
    </row>
    <row r="52" spans="9:41" ht="33" customHeight="1" x14ac:dyDescent="0.2">
      <c r="T52" s="104"/>
      <c r="U52" s="104"/>
      <c r="V52" s="104"/>
    </row>
    <row r="53" spans="9:41" ht="33" customHeight="1" x14ac:dyDescent="0.2">
      <c r="T53" s="104"/>
      <c r="U53" s="104"/>
      <c r="V53" s="104"/>
    </row>
    <row r="54" spans="9:41" ht="33" customHeight="1" x14ac:dyDescent="0.2">
      <c r="T54" s="104"/>
      <c r="U54" s="104"/>
      <c r="V54" s="104"/>
    </row>
    <row r="55" spans="9:41" ht="33" customHeight="1" x14ac:dyDescent="0.15">
      <c r="I55" s="121"/>
      <c r="T55" s="104"/>
      <c r="U55" s="104"/>
      <c r="V55" s="104"/>
      <c r="AK55" s="108"/>
      <c r="AM55" s="108"/>
      <c r="AN55" s="108"/>
      <c r="AO55" s="52"/>
    </row>
    <row r="56" spans="9:41" ht="33" customHeight="1" x14ac:dyDescent="0.15">
      <c r="I56" s="121"/>
      <c r="T56" s="104"/>
      <c r="U56" s="104"/>
      <c r="V56" s="104"/>
      <c r="AK56" s="108"/>
      <c r="AM56" s="108"/>
      <c r="AN56" s="108"/>
      <c r="AO56" s="52"/>
    </row>
    <row r="57" spans="9:41" ht="33" customHeight="1" x14ac:dyDescent="0.15">
      <c r="T57" s="104"/>
      <c r="U57" s="104"/>
      <c r="V57" s="104"/>
      <c r="AK57" s="108"/>
      <c r="AM57" s="108"/>
      <c r="AN57" s="108"/>
      <c r="AO57" s="52"/>
    </row>
    <row r="58" spans="9:41" ht="33" customHeight="1" x14ac:dyDescent="0.15">
      <c r="T58" s="104"/>
      <c r="U58" s="104"/>
      <c r="V58" s="104"/>
      <c r="AK58" s="108"/>
      <c r="AM58" s="108"/>
      <c r="AN58" s="108"/>
      <c r="AO58" s="52"/>
    </row>
    <row r="59" spans="9:41" ht="33" customHeight="1" x14ac:dyDescent="0.15">
      <c r="T59" s="104"/>
      <c r="U59" s="104"/>
      <c r="V59" s="104"/>
      <c r="AK59" s="108"/>
      <c r="AM59" s="108"/>
      <c r="AN59" s="108"/>
      <c r="AO59" s="52"/>
    </row>
    <row r="60" spans="9:41" ht="33" customHeight="1" x14ac:dyDescent="0.15">
      <c r="T60" s="104"/>
      <c r="U60" s="104"/>
      <c r="V60" s="104"/>
      <c r="AK60" s="108"/>
      <c r="AM60" s="108"/>
      <c r="AN60" s="108"/>
      <c r="AO60" s="52"/>
    </row>
    <row r="61" spans="9:41" ht="33" customHeight="1" x14ac:dyDescent="0.15">
      <c r="T61" s="104"/>
      <c r="U61" s="104"/>
      <c r="V61" s="104"/>
      <c r="AK61" s="108"/>
      <c r="AM61" s="108"/>
      <c r="AN61" s="108"/>
      <c r="AO61" s="52"/>
    </row>
    <row r="62" spans="9:41" ht="33" customHeight="1" x14ac:dyDescent="0.15">
      <c r="T62" s="104"/>
      <c r="U62" s="104"/>
      <c r="V62" s="104"/>
      <c r="AK62" s="108"/>
      <c r="AM62" s="108"/>
      <c r="AN62" s="108"/>
      <c r="AO62" s="52"/>
    </row>
    <row r="63" spans="9:41" ht="33" customHeight="1" x14ac:dyDescent="0.15">
      <c r="T63" s="104"/>
      <c r="U63" s="104"/>
      <c r="V63" s="104"/>
      <c r="AK63" s="108"/>
      <c r="AM63" s="108"/>
      <c r="AN63" s="108"/>
      <c r="AO63" s="52"/>
    </row>
    <row r="64" spans="9:41" ht="33" customHeight="1" x14ac:dyDescent="0.15">
      <c r="T64" s="104"/>
      <c r="U64" s="104"/>
      <c r="V64" s="104"/>
      <c r="AK64" s="108"/>
      <c r="AM64" s="108"/>
      <c r="AN64" s="108"/>
      <c r="AO64" s="52"/>
    </row>
    <row r="65" spans="2:63" ht="33" customHeight="1" x14ac:dyDescent="0.15">
      <c r="T65" s="104"/>
      <c r="U65" s="104"/>
      <c r="V65" s="104"/>
      <c r="AK65" s="108"/>
      <c r="AM65" s="108"/>
      <c r="AN65" s="108"/>
      <c r="AO65" s="52"/>
    </row>
    <row r="66" spans="2:63" ht="33" customHeight="1" x14ac:dyDescent="0.15">
      <c r="T66" s="104"/>
      <c r="U66" s="104"/>
      <c r="V66" s="104"/>
      <c r="AK66" s="108"/>
      <c r="AM66" s="108"/>
      <c r="AN66" s="108"/>
      <c r="AO66" s="52"/>
    </row>
    <row r="67" spans="2:63" ht="33" customHeight="1" x14ac:dyDescent="0.15">
      <c r="T67" s="104"/>
      <c r="U67" s="104"/>
      <c r="V67" s="104"/>
      <c r="AK67" s="108"/>
      <c r="AM67" s="108"/>
      <c r="AN67" s="108"/>
      <c r="AO67" s="52"/>
    </row>
    <row r="68" spans="2:63" ht="33" customHeight="1" x14ac:dyDescent="0.15">
      <c r="T68" s="104"/>
      <c r="U68" s="104"/>
      <c r="V68" s="104"/>
      <c r="AK68" s="108"/>
      <c r="AM68" s="108"/>
      <c r="AN68" s="108"/>
      <c r="AO68" s="52"/>
    </row>
    <row r="69" spans="2:63" ht="33" customHeight="1" x14ac:dyDescent="0.15">
      <c r="T69" s="104"/>
      <c r="U69" s="104"/>
      <c r="V69" s="104"/>
      <c r="AK69" s="108"/>
      <c r="AM69" s="108"/>
      <c r="AN69" s="108"/>
      <c r="AO69" s="52"/>
    </row>
    <row r="70" spans="2:63" ht="33" customHeight="1" x14ac:dyDescent="0.15">
      <c r="T70" s="104"/>
      <c r="U70" s="104"/>
      <c r="V70" s="104"/>
      <c r="AK70" s="108"/>
      <c r="AM70" s="108"/>
      <c r="AN70" s="108"/>
      <c r="AO70" s="52"/>
    </row>
    <row r="71" spans="2:63" ht="33" customHeight="1" x14ac:dyDescent="0.15">
      <c r="T71" s="104"/>
      <c r="U71" s="104"/>
      <c r="V71" s="104"/>
      <c r="AK71" s="108"/>
      <c r="AM71" s="108"/>
      <c r="AN71" s="108"/>
      <c r="AO71" s="52"/>
    </row>
    <row r="72" spans="2:63" s="25" customFormat="1" ht="33" customHeight="1" x14ac:dyDescent="0.15">
      <c r="B72" s="26"/>
      <c r="C72" s="26"/>
      <c r="D72" s="26"/>
      <c r="E72" s="26"/>
      <c r="F72" s="26"/>
      <c r="G72" s="26"/>
      <c r="H72" s="11"/>
      <c r="I72" s="26"/>
      <c r="J72" s="26"/>
      <c r="K72" s="27"/>
      <c r="M72" s="27"/>
      <c r="O72" s="27"/>
      <c r="R72" s="157"/>
      <c r="S72" s="11"/>
      <c r="T72" s="104"/>
      <c r="U72" s="104"/>
      <c r="V72" s="104"/>
      <c r="AK72" s="108"/>
      <c r="AM72" s="108"/>
      <c r="AN72" s="108"/>
      <c r="AO72" s="52"/>
      <c r="AQ72" s="26"/>
      <c r="AR72" s="121"/>
      <c r="AS72" s="121"/>
      <c r="AT72" s="121"/>
      <c r="AU72" s="121"/>
      <c r="AV72" s="121"/>
      <c r="AW72" s="121"/>
      <c r="AX72" s="121"/>
      <c r="AY72" s="121"/>
      <c r="AZ72" s="121"/>
      <c r="BA72" s="121"/>
      <c r="BB72" s="121"/>
      <c r="BC72" s="121"/>
      <c r="BD72" s="121"/>
      <c r="BE72" s="121"/>
      <c r="BF72" s="121"/>
      <c r="BG72" s="121"/>
      <c r="BH72" s="11"/>
      <c r="BI72" s="11"/>
      <c r="BJ72" s="11"/>
      <c r="BK72" s="26"/>
    </row>
    <row r="73" spans="2:63" s="25" customFormat="1" ht="33" customHeight="1" x14ac:dyDescent="0.15">
      <c r="B73" s="26"/>
      <c r="C73" s="26"/>
      <c r="D73" s="26"/>
      <c r="E73" s="26"/>
      <c r="F73" s="26"/>
      <c r="G73" s="26"/>
      <c r="H73" s="11"/>
      <c r="I73" s="26"/>
      <c r="J73" s="26"/>
      <c r="K73" s="27"/>
      <c r="M73" s="27"/>
      <c r="O73" s="27"/>
      <c r="R73" s="157"/>
      <c r="S73" s="11"/>
      <c r="T73" s="104"/>
      <c r="U73" s="104"/>
      <c r="V73" s="104"/>
      <c r="AK73" s="108"/>
      <c r="AM73" s="108"/>
      <c r="AN73" s="108"/>
      <c r="AO73" s="52"/>
      <c r="AQ73" s="26"/>
      <c r="AR73" s="121"/>
      <c r="AS73" s="121"/>
      <c r="AT73" s="121"/>
      <c r="AU73" s="121"/>
      <c r="AV73" s="121"/>
      <c r="AW73" s="121"/>
      <c r="AX73" s="121"/>
      <c r="AY73" s="121"/>
      <c r="AZ73" s="121"/>
      <c r="BA73" s="121"/>
      <c r="BB73" s="121"/>
      <c r="BC73" s="121"/>
      <c r="BD73" s="121"/>
      <c r="BE73" s="121"/>
      <c r="BF73" s="121"/>
      <c r="BG73" s="121"/>
      <c r="BH73" s="11"/>
      <c r="BI73" s="11"/>
      <c r="BJ73" s="11"/>
      <c r="BK73" s="26"/>
    </row>
    <row r="74" spans="2:63" s="25" customFormat="1" ht="33" customHeight="1" x14ac:dyDescent="0.15">
      <c r="B74" s="26"/>
      <c r="C74" s="26"/>
      <c r="D74" s="26"/>
      <c r="E74" s="26"/>
      <c r="F74" s="26"/>
      <c r="G74" s="26"/>
      <c r="H74" s="11"/>
      <c r="I74" s="26"/>
      <c r="J74" s="26"/>
      <c r="K74" s="27"/>
      <c r="M74" s="27"/>
      <c r="O74" s="27"/>
      <c r="R74" s="157"/>
      <c r="S74" s="11"/>
      <c r="T74" s="104"/>
      <c r="U74" s="104"/>
      <c r="V74" s="104"/>
      <c r="AK74" s="108"/>
      <c r="AM74" s="108"/>
      <c r="AN74" s="108"/>
      <c r="AO74" s="52"/>
      <c r="AQ74" s="26"/>
      <c r="AR74" s="121"/>
      <c r="AS74" s="121"/>
      <c r="AT74" s="121"/>
      <c r="AU74" s="121"/>
      <c r="AV74" s="121"/>
      <c r="AW74" s="121"/>
      <c r="AX74" s="121"/>
      <c r="AY74" s="121"/>
      <c r="AZ74" s="121"/>
      <c r="BA74" s="121"/>
      <c r="BB74" s="121"/>
      <c r="BC74" s="121"/>
      <c r="BD74" s="121"/>
      <c r="BE74" s="121"/>
      <c r="BF74" s="121"/>
      <c r="BG74" s="121"/>
      <c r="BH74" s="11"/>
      <c r="BI74" s="11"/>
      <c r="BJ74" s="11"/>
      <c r="BK74" s="26"/>
    </row>
    <row r="75" spans="2:63" s="25" customFormat="1" ht="33" customHeight="1" x14ac:dyDescent="0.15">
      <c r="B75" s="26"/>
      <c r="C75" s="26"/>
      <c r="D75" s="26"/>
      <c r="E75" s="26"/>
      <c r="F75" s="26"/>
      <c r="G75" s="26"/>
      <c r="H75" s="11"/>
      <c r="I75" s="26"/>
      <c r="J75" s="26"/>
      <c r="K75" s="27"/>
      <c r="M75" s="27"/>
      <c r="O75" s="27"/>
      <c r="R75" s="157"/>
      <c r="S75" s="11"/>
      <c r="T75" s="104"/>
      <c r="U75" s="104"/>
      <c r="V75" s="104"/>
      <c r="AK75" s="108"/>
      <c r="AM75" s="108"/>
      <c r="AN75" s="108"/>
      <c r="AO75" s="52"/>
      <c r="AQ75" s="26"/>
      <c r="AR75" s="121"/>
      <c r="AS75" s="121"/>
      <c r="AT75" s="121"/>
      <c r="AU75" s="121"/>
      <c r="AV75" s="121"/>
      <c r="AW75" s="121"/>
      <c r="AX75" s="121"/>
      <c r="AY75" s="121"/>
      <c r="AZ75" s="121"/>
      <c r="BA75" s="121"/>
      <c r="BB75" s="121"/>
      <c r="BC75" s="121"/>
      <c r="BD75" s="121"/>
      <c r="BE75" s="121"/>
      <c r="BF75" s="121"/>
      <c r="BG75" s="121"/>
      <c r="BH75" s="11"/>
      <c r="BI75" s="11"/>
      <c r="BJ75" s="11"/>
      <c r="BK75" s="26"/>
    </row>
    <row r="76" spans="2:63" s="25" customFormat="1" ht="33" customHeight="1" x14ac:dyDescent="0.15">
      <c r="B76" s="26"/>
      <c r="C76" s="26"/>
      <c r="D76" s="26"/>
      <c r="E76" s="26"/>
      <c r="F76" s="26"/>
      <c r="G76" s="26"/>
      <c r="H76" s="11"/>
      <c r="I76" s="26"/>
      <c r="J76" s="26"/>
      <c r="K76" s="27"/>
      <c r="M76" s="27"/>
      <c r="O76" s="27"/>
      <c r="R76" s="157"/>
      <c r="S76" s="11"/>
      <c r="T76" s="104"/>
      <c r="U76" s="104"/>
      <c r="V76" s="104"/>
      <c r="AK76" s="108"/>
      <c r="AM76" s="108"/>
      <c r="AN76" s="108"/>
      <c r="AO76" s="52"/>
      <c r="AQ76" s="26"/>
      <c r="AR76" s="121"/>
      <c r="AS76" s="121"/>
      <c r="AT76" s="121"/>
      <c r="AU76" s="121"/>
      <c r="AV76" s="121"/>
      <c r="AW76" s="121"/>
      <c r="AX76" s="121"/>
      <c r="AY76" s="121"/>
      <c r="AZ76" s="121"/>
      <c r="BA76" s="121"/>
      <c r="BB76" s="121"/>
      <c r="BC76" s="121"/>
      <c r="BD76" s="121"/>
      <c r="BE76" s="121"/>
      <c r="BF76" s="121"/>
      <c r="BG76" s="121"/>
      <c r="BH76" s="11"/>
      <c r="BI76" s="11"/>
      <c r="BJ76" s="11"/>
      <c r="BK76" s="26"/>
    </row>
    <row r="77" spans="2:63" s="25" customFormat="1" ht="33" customHeight="1" x14ac:dyDescent="0.15">
      <c r="B77" s="26"/>
      <c r="C77" s="26"/>
      <c r="D77" s="26"/>
      <c r="E77" s="26"/>
      <c r="F77" s="26"/>
      <c r="G77" s="26"/>
      <c r="H77" s="11"/>
      <c r="I77" s="26"/>
      <c r="J77" s="26"/>
      <c r="K77" s="27"/>
      <c r="M77" s="27"/>
      <c r="O77" s="27"/>
      <c r="R77" s="157"/>
      <c r="S77" s="11"/>
      <c r="T77" s="104"/>
      <c r="U77" s="104"/>
      <c r="V77" s="104"/>
      <c r="AK77" s="108"/>
      <c r="AM77" s="108"/>
      <c r="AN77" s="108"/>
      <c r="AO77" s="52"/>
      <c r="AQ77" s="26"/>
      <c r="AR77" s="121"/>
      <c r="AS77" s="121"/>
      <c r="AT77" s="121"/>
      <c r="AU77" s="121"/>
      <c r="AV77" s="121"/>
      <c r="AW77" s="121"/>
      <c r="AX77" s="121"/>
      <c r="AY77" s="121"/>
      <c r="AZ77" s="121"/>
      <c r="BA77" s="121"/>
      <c r="BB77" s="121"/>
      <c r="BC77" s="121"/>
      <c r="BD77" s="121"/>
      <c r="BE77" s="121"/>
      <c r="BF77" s="121"/>
      <c r="BG77" s="121"/>
      <c r="BH77" s="11"/>
      <c r="BI77" s="11"/>
      <c r="BJ77" s="11"/>
      <c r="BK77" s="26"/>
    </row>
    <row r="78" spans="2:63" s="25" customFormat="1" ht="33" customHeight="1" x14ac:dyDescent="0.15">
      <c r="B78" s="26"/>
      <c r="C78" s="26"/>
      <c r="D78" s="26"/>
      <c r="E78" s="26"/>
      <c r="F78" s="26"/>
      <c r="G78" s="26"/>
      <c r="H78" s="11"/>
      <c r="I78" s="26"/>
      <c r="J78" s="26"/>
      <c r="K78" s="27"/>
      <c r="M78" s="27"/>
      <c r="O78" s="27"/>
      <c r="R78" s="157"/>
      <c r="S78" s="11"/>
      <c r="T78" s="104"/>
      <c r="U78" s="104"/>
      <c r="V78" s="104"/>
      <c r="AK78" s="108"/>
      <c r="AM78" s="108"/>
      <c r="AN78" s="108"/>
      <c r="AO78" s="52"/>
      <c r="AQ78" s="26"/>
      <c r="AR78" s="121"/>
      <c r="AS78" s="121"/>
      <c r="AT78" s="121"/>
      <c r="AU78" s="121"/>
      <c r="AV78" s="121"/>
      <c r="AW78" s="121"/>
      <c r="AX78" s="121"/>
      <c r="AY78" s="121"/>
      <c r="AZ78" s="121"/>
      <c r="BA78" s="121"/>
      <c r="BB78" s="121"/>
      <c r="BC78" s="121"/>
      <c r="BD78" s="121"/>
      <c r="BE78" s="121"/>
      <c r="BF78" s="121"/>
      <c r="BG78" s="121"/>
      <c r="BH78" s="11"/>
      <c r="BI78" s="11"/>
      <c r="BJ78" s="11"/>
      <c r="BK78" s="26"/>
    </row>
    <row r="79" spans="2:63" s="25" customFormat="1" ht="33" customHeight="1" x14ac:dyDescent="0.15">
      <c r="B79" s="26"/>
      <c r="C79" s="26"/>
      <c r="D79" s="26"/>
      <c r="E79" s="26"/>
      <c r="F79" s="26"/>
      <c r="G79" s="26"/>
      <c r="H79" s="11"/>
      <c r="I79" s="26"/>
      <c r="J79" s="26"/>
      <c r="K79" s="27"/>
      <c r="M79" s="27"/>
      <c r="O79" s="27"/>
      <c r="R79" s="157"/>
      <c r="S79" s="11"/>
      <c r="T79" s="104"/>
      <c r="U79" s="104"/>
      <c r="V79" s="104"/>
      <c r="AK79" s="108"/>
      <c r="AM79" s="108"/>
      <c r="AN79" s="108"/>
      <c r="AO79" s="52"/>
      <c r="AQ79" s="26"/>
      <c r="AR79" s="121"/>
      <c r="AS79" s="121"/>
      <c r="AT79" s="121"/>
      <c r="AU79" s="121"/>
      <c r="AV79" s="121"/>
      <c r="AW79" s="121"/>
      <c r="AX79" s="121"/>
      <c r="AY79" s="121"/>
      <c r="AZ79" s="121"/>
      <c r="BA79" s="121"/>
      <c r="BB79" s="121"/>
      <c r="BC79" s="121"/>
      <c r="BD79" s="121"/>
      <c r="BE79" s="121"/>
      <c r="BF79" s="121"/>
      <c r="BG79" s="121"/>
      <c r="BH79" s="11"/>
      <c r="BI79" s="11"/>
      <c r="BJ79" s="11"/>
      <c r="BK79" s="26"/>
    </row>
    <row r="80" spans="2:63" s="25" customFormat="1" ht="33" customHeight="1" x14ac:dyDescent="0.15">
      <c r="B80" s="26"/>
      <c r="C80" s="26"/>
      <c r="D80" s="26"/>
      <c r="E80" s="26"/>
      <c r="F80" s="26"/>
      <c r="G80" s="26"/>
      <c r="H80" s="11"/>
      <c r="I80" s="26"/>
      <c r="J80" s="26"/>
      <c r="K80" s="27"/>
      <c r="M80" s="27"/>
      <c r="O80" s="27"/>
      <c r="R80" s="157"/>
      <c r="S80" s="11"/>
      <c r="T80" s="104"/>
      <c r="U80" s="104"/>
      <c r="V80" s="104"/>
      <c r="AK80" s="108"/>
      <c r="AM80" s="108"/>
      <c r="AN80" s="108"/>
      <c r="AO80" s="52"/>
      <c r="AQ80" s="26"/>
      <c r="AR80" s="121"/>
      <c r="AS80" s="121"/>
      <c r="AT80" s="121"/>
      <c r="AU80" s="121"/>
      <c r="AV80" s="121"/>
      <c r="AW80" s="121"/>
      <c r="AX80" s="121"/>
      <c r="AY80" s="121"/>
      <c r="AZ80" s="121"/>
      <c r="BA80" s="121"/>
      <c r="BB80" s="121"/>
      <c r="BC80" s="121"/>
      <c r="BD80" s="121"/>
      <c r="BE80" s="121"/>
      <c r="BF80" s="121"/>
      <c r="BG80" s="121"/>
      <c r="BH80" s="11"/>
      <c r="BI80" s="11"/>
      <c r="BJ80" s="11"/>
      <c r="BK80" s="26"/>
    </row>
    <row r="81" spans="2:63" s="25" customFormat="1" ht="33" customHeight="1" x14ac:dyDescent="0.15">
      <c r="B81" s="26"/>
      <c r="C81" s="26"/>
      <c r="D81" s="26"/>
      <c r="E81" s="26"/>
      <c r="F81" s="26"/>
      <c r="G81" s="26"/>
      <c r="H81" s="11"/>
      <c r="I81" s="26"/>
      <c r="J81" s="26"/>
      <c r="K81" s="27"/>
      <c r="M81" s="27"/>
      <c r="O81" s="27"/>
      <c r="R81" s="157"/>
      <c r="S81" s="11"/>
      <c r="T81" s="104"/>
      <c r="U81" s="104"/>
      <c r="V81" s="104"/>
      <c r="AK81" s="108"/>
      <c r="AM81" s="108"/>
      <c r="AN81" s="108"/>
      <c r="AO81" s="52"/>
      <c r="AQ81" s="26"/>
      <c r="AR81" s="121"/>
      <c r="AS81" s="121"/>
      <c r="AT81" s="121"/>
      <c r="AU81" s="121"/>
      <c r="AV81" s="121"/>
      <c r="AW81" s="121"/>
      <c r="AX81" s="121"/>
      <c r="AY81" s="121"/>
      <c r="AZ81" s="121"/>
      <c r="BA81" s="121"/>
      <c r="BB81" s="121"/>
      <c r="BC81" s="121"/>
      <c r="BD81" s="121"/>
      <c r="BE81" s="121"/>
      <c r="BF81" s="121"/>
      <c r="BG81" s="121"/>
      <c r="BH81" s="11"/>
      <c r="BI81" s="11"/>
      <c r="BJ81" s="11"/>
      <c r="BK81" s="26"/>
    </row>
    <row r="82" spans="2:63" s="25" customFormat="1" ht="33" customHeight="1" x14ac:dyDescent="0.15">
      <c r="B82" s="26"/>
      <c r="C82" s="26"/>
      <c r="D82" s="26"/>
      <c r="E82" s="26"/>
      <c r="F82" s="26"/>
      <c r="G82" s="26"/>
      <c r="H82" s="11"/>
      <c r="I82" s="26"/>
      <c r="J82" s="26"/>
      <c r="K82" s="27"/>
      <c r="M82" s="27"/>
      <c r="O82" s="27"/>
      <c r="R82" s="157"/>
      <c r="S82" s="11"/>
      <c r="T82" s="104"/>
      <c r="U82" s="104"/>
      <c r="V82" s="104"/>
      <c r="AK82" s="108"/>
      <c r="AM82" s="108"/>
      <c r="AN82" s="108"/>
      <c r="AO82" s="52"/>
      <c r="AQ82" s="26"/>
      <c r="AR82" s="121"/>
      <c r="AS82" s="121"/>
      <c r="AT82" s="121"/>
      <c r="AU82" s="121"/>
      <c r="AV82" s="121"/>
      <c r="AW82" s="121"/>
      <c r="AX82" s="121"/>
      <c r="AY82" s="121"/>
      <c r="AZ82" s="121"/>
      <c r="BA82" s="121"/>
      <c r="BB82" s="121"/>
      <c r="BC82" s="121"/>
      <c r="BD82" s="121"/>
      <c r="BE82" s="121"/>
      <c r="BF82" s="121"/>
      <c r="BG82" s="121"/>
      <c r="BH82" s="11"/>
      <c r="BI82" s="11"/>
      <c r="BJ82" s="11"/>
      <c r="BK82" s="26"/>
    </row>
    <row r="83" spans="2:63" s="25" customFormat="1" ht="33" customHeight="1" x14ac:dyDescent="0.15">
      <c r="B83" s="26"/>
      <c r="C83" s="26"/>
      <c r="D83" s="26"/>
      <c r="E83" s="26"/>
      <c r="F83" s="26"/>
      <c r="G83" s="26"/>
      <c r="H83" s="11"/>
      <c r="I83" s="26"/>
      <c r="J83" s="26"/>
      <c r="K83" s="27"/>
      <c r="M83" s="27"/>
      <c r="O83" s="27"/>
      <c r="R83" s="157"/>
      <c r="S83" s="11"/>
      <c r="T83" s="104"/>
      <c r="U83" s="104"/>
      <c r="V83" s="104"/>
      <c r="AK83" s="108"/>
      <c r="AM83" s="108"/>
      <c r="AN83" s="108"/>
      <c r="AO83" s="52"/>
      <c r="AQ83" s="26"/>
      <c r="AR83" s="121"/>
      <c r="AS83" s="121"/>
      <c r="AT83" s="121"/>
      <c r="AU83" s="121"/>
      <c r="AV83" s="121"/>
      <c r="AW83" s="121"/>
      <c r="AX83" s="121"/>
      <c r="AY83" s="121"/>
      <c r="AZ83" s="121"/>
      <c r="BA83" s="121"/>
      <c r="BB83" s="121"/>
      <c r="BC83" s="121"/>
      <c r="BD83" s="121"/>
      <c r="BE83" s="121"/>
      <c r="BF83" s="121"/>
      <c r="BG83" s="121"/>
      <c r="BH83" s="11"/>
      <c r="BI83" s="11"/>
      <c r="BJ83" s="11"/>
      <c r="BK83" s="26"/>
    </row>
    <row r="84" spans="2:63" s="25" customFormat="1" ht="33" customHeight="1" x14ac:dyDescent="0.15">
      <c r="B84" s="26"/>
      <c r="C84" s="26"/>
      <c r="D84" s="26"/>
      <c r="E84" s="26"/>
      <c r="F84" s="26"/>
      <c r="G84" s="26"/>
      <c r="H84" s="11"/>
      <c r="I84" s="26"/>
      <c r="J84" s="26"/>
      <c r="K84" s="27"/>
      <c r="M84" s="27"/>
      <c r="O84" s="27"/>
      <c r="R84" s="157"/>
      <c r="S84" s="11"/>
      <c r="T84" s="104"/>
      <c r="U84" s="104"/>
      <c r="V84" s="104"/>
      <c r="AK84" s="108"/>
      <c r="AM84" s="108"/>
      <c r="AN84" s="108"/>
      <c r="AO84" s="52"/>
      <c r="AQ84" s="26"/>
      <c r="AR84" s="121"/>
      <c r="AS84" s="121"/>
      <c r="AT84" s="121"/>
      <c r="AU84" s="121"/>
      <c r="AV84" s="121"/>
      <c r="AW84" s="121"/>
      <c r="AX84" s="121"/>
      <c r="AY84" s="121"/>
      <c r="AZ84" s="121"/>
      <c r="BA84" s="121"/>
      <c r="BB84" s="121"/>
      <c r="BC84" s="121"/>
      <c r="BD84" s="121"/>
      <c r="BE84" s="121"/>
      <c r="BF84" s="121"/>
      <c r="BG84" s="121"/>
      <c r="BH84" s="11"/>
      <c r="BI84" s="11"/>
      <c r="BJ84" s="11"/>
      <c r="BK84" s="26"/>
    </row>
    <row r="85" spans="2:63" s="25" customFormat="1" ht="33" customHeight="1" x14ac:dyDescent="0.15">
      <c r="B85" s="26"/>
      <c r="C85" s="26"/>
      <c r="D85" s="26"/>
      <c r="E85" s="26"/>
      <c r="F85" s="26"/>
      <c r="G85" s="26"/>
      <c r="H85" s="11"/>
      <c r="I85" s="26"/>
      <c r="J85" s="26"/>
      <c r="K85" s="27"/>
      <c r="M85" s="27"/>
      <c r="O85" s="27"/>
      <c r="R85" s="157"/>
      <c r="S85" s="11"/>
      <c r="T85" s="104"/>
      <c r="U85" s="104"/>
      <c r="V85" s="104"/>
      <c r="AK85" s="108"/>
      <c r="AM85" s="108"/>
      <c r="AN85" s="108"/>
      <c r="AO85" s="52"/>
      <c r="AQ85" s="26"/>
      <c r="AR85" s="121"/>
      <c r="AS85" s="121"/>
      <c r="AT85" s="121"/>
      <c r="AU85" s="121"/>
      <c r="AV85" s="121"/>
      <c r="AW85" s="121"/>
      <c r="AX85" s="121"/>
      <c r="AY85" s="121"/>
      <c r="AZ85" s="121"/>
      <c r="BA85" s="121"/>
      <c r="BB85" s="121"/>
      <c r="BC85" s="121"/>
      <c r="BD85" s="121"/>
      <c r="BE85" s="121"/>
      <c r="BF85" s="121"/>
      <c r="BG85" s="121"/>
      <c r="BH85" s="11"/>
      <c r="BI85" s="11"/>
      <c r="BJ85" s="11"/>
      <c r="BK85" s="26"/>
    </row>
    <row r="86" spans="2:63" s="25" customFormat="1" ht="33" customHeight="1" x14ac:dyDescent="0.15">
      <c r="B86" s="26"/>
      <c r="C86" s="26"/>
      <c r="D86" s="26"/>
      <c r="E86" s="26"/>
      <c r="F86" s="26"/>
      <c r="G86" s="26"/>
      <c r="H86" s="11"/>
      <c r="I86" s="26"/>
      <c r="J86" s="26"/>
      <c r="K86" s="27"/>
      <c r="M86" s="27"/>
      <c r="O86" s="27"/>
      <c r="R86" s="157"/>
      <c r="S86" s="11"/>
      <c r="T86" s="104"/>
      <c r="U86" s="104"/>
      <c r="V86" s="104"/>
      <c r="AK86" s="108"/>
      <c r="AM86" s="108"/>
      <c r="AN86" s="108"/>
      <c r="AO86" s="52"/>
      <c r="AQ86" s="26"/>
      <c r="AR86" s="121"/>
      <c r="AS86" s="121"/>
      <c r="AT86" s="121"/>
      <c r="AU86" s="121"/>
      <c r="AV86" s="121"/>
      <c r="AW86" s="121"/>
      <c r="AX86" s="121"/>
      <c r="AY86" s="121"/>
      <c r="AZ86" s="121"/>
      <c r="BA86" s="121"/>
      <c r="BB86" s="121"/>
      <c r="BC86" s="121"/>
      <c r="BD86" s="121"/>
      <c r="BE86" s="121"/>
      <c r="BF86" s="121"/>
      <c r="BG86" s="121"/>
      <c r="BH86" s="11"/>
      <c r="BI86" s="11"/>
      <c r="BJ86" s="11"/>
      <c r="BK86" s="26"/>
    </row>
    <row r="87" spans="2:63" s="25" customFormat="1" ht="33" customHeight="1" x14ac:dyDescent="0.15">
      <c r="B87" s="26"/>
      <c r="C87" s="26"/>
      <c r="D87" s="26"/>
      <c r="E87" s="26"/>
      <c r="F87" s="26"/>
      <c r="G87" s="26"/>
      <c r="H87" s="11"/>
      <c r="I87" s="26"/>
      <c r="J87" s="26"/>
      <c r="K87" s="27"/>
      <c r="M87" s="27"/>
      <c r="O87" s="27"/>
      <c r="R87" s="157"/>
      <c r="S87" s="11"/>
      <c r="T87" s="104"/>
      <c r="U87" s="104"/>
      <c r="V87" s="104"/>
      <c r="AK87" s="108"/>
      <c r="AM87" s="108"/>
      <c r="AN87" s="108"/>
      <c r="AO87" s="52"/>
      <c r="AQ87" s="26"/>
      <c r="AR87" s="121"/>
      <c r="AS87" s="121"/>
      <c r="AT87" s="121"/>
      <c r="AU87" s="121"/>
      <c r="AV87" s="121"/>
      <c r="AW87" s="121"/>
      <c r="AX87" s="121"/>
      <c r="AY87" s="121"/>
      <c r="AZ87" s="121"/>
      <c r="BA87" s="121"/>
      <c r="BB87" s="121"/>
      <c r="BC87" s="121"/>
      <c r="BD87" s="121"/>
      <c r="BE87" s="121"/>
      <c r="BF87" s="121"/>
      <c r="BG87" s="121"/>
      <c r="BH87" s="11"/>
      <c r="BI87" s="11"/>
      <c r="BJ87" s="11"/>
      <c r="BK87" s="26"/>
    </row>
    <row r="88" spans="2:63" s="25" customFormat="1" ht="33" customHeight="1" x14ac:dyDescent="0.15">
      <c r="B88" s="26"/>
      <c r="C88" s="26"/>
      <c r="D88" s="26"/>
      <c r="E88" s="26"/>
      <c r="F88" s="26"/>
      <c r="G88" s="26"/>
      <c r="H88" s="11"/>
      <c r="I88" s="26"/>
      <c r="J88" s="26"/>
      <c r="K88" s="27"/>
      <c r="M88" s="27"/>
      <c r="O88" s="27"/>
      <c r="R88" s="157"/>
      <c r="S88" s="11"/>
      <c r="T88" s="104"/>
      <c r="U88" s="104"/>
      <c r="V88" s="104"/>
      <c r="AK88" s="108"/>
      <c r="AM88" s="108"/>
      <c r="AN88" s="108"/>
      <c r="AO88" s="52"/>
      <c r="AQ88" s="26"/>
      <c r="AR88" s="121"/>
      <c r="AS88" s="121"/>
      <c r="AT88" s="121"/>
      <c r="AU88" s="121"/>
      <c r="AV88" s="121"/>
      <c r="AW88" s="121"/>
      <c r="AX88" s="121"/>
      <c r="AY88" s="121"/>
      <c r="AZ88" s="121"/>
      <c r="BA88" s="121"/>
      <c r="BB88" s="121"/>
      <c r="BC88" s="121"/>
      <c r="BD88" s="121"/>
      <c r="BE88" s="121"/>
      <c r="BF88" s="121"/>
      <c r="BG88" s="121"/>
      <c r="BH88" s="11"/>
      <c r="BI88" s="11"/>
      <c r="BJ88" s="11"/>
      <c r="BK88" s="26"/>
    </row>
    <row r="89" spans="2:63" s="25" customFormat="1" ht="33" customHeight="1" x14ac:dyDescent="0.15">
      <c r="B89" s="26"/>
      <c r="C89" s="26"/>
      <c r="D89" s="26"/>
      <c r="E89" s="26"/>
      <c r="F89" s="26"/>
      <c r="G89" s="26"/>
      <c r="H89" s="11"/>
      <c r="I89" s="26"/>
      <c r="J89" s="26"/>
      <c r="K89" s="27"/>
      <c r="M89" s="27"/>
      <c r="O89" s="27"/>
      <c r="R89" s="157"/>
      <c r="S89" s="11"/>
      <c r="T89" s="104"/>
      <c r="U89" s="104"/>
      <c r="V89" s="104"/>
      <c r="AK89" s="108"/>
      <c r="AM89" s="108"/>
      <c r="AN89" s="108"/>
      <c r="AO89" s="52"/>
      <c r="AQ89" s="26"/>
      <c r="AR89" s="121"/>
      <c r="AS89" s="121"/>
      <c r="AT89" s="121"/>
      <c r="AU89" s="121"/>
      <c r="AV89" s="121"/>
      <c r="AW89" s="121"/>
      <c r="AX89" s="121"/>
      <c r="AY89" s="121"/>
      <c r="AZ89" s="121"/>
      <c r="BA89" s="121"/>
      <c r="BB89" s="121"/>
      <c r="BC89" s="121"/>
      <c r="BD89" s="121"/>
      <c r="BE89" s="121"/>
      <c r="BF89" s="121"/>
      <c r="BG89" s="121"/>
      <c r="BH89" s="11"/>
      <c r="BI89" s="11"/>
      <c r="BJ89" s="11"/>
      <c r="BK89" s="26"/>
    </row>
    <row r="90" spans="2:63" s="25" customFormat="1" ht="33" customHeight="1" x14ac:dyDescent="0.15">
      <c r="B90" s="26"/>
      <c r="C90" s="26"/>
      <c r="D90" s="26"/>
      <c r="E90" s="26"/>
      <c r="F90" s="26"/>
      <c r="G90" s="26"/>
      <c r="H90" s="11"/>
      <c r="I90" s="26"/>
      <c r="J90" s="26"/>
      <c r="K90" s="27"/>
      <c r="M90" s="27"/>
      <c r="O90" s="27"/>
      <c r="R90" s="157"/>
      <c r="S90" s="11"/>
      <c r="T90" s="104"/>
      <c r="U90" s="104"/>
      <c r="V90" s="104"/>
      <c r="AK90" s="108"/>
      <c r="AM90" s="108"/>
      <c r="AN90" s="108"/>
      <c r="AO90" s="52"/>
      <c r="AQ90" s="26"/>
      <c r="AR90" s="121"/>
      <c r="AS90" s="121"/>
      <c r="AT90" s="121"/>
      <c r="AU90" s="121"/>
      <c r="AV90" s="121"/>
      <c r="AW90" s="121"/>
      <c r="AX90" s="121"/>
      <c r="AY90" s="121"/>
      <c r="AZ90" s="121"/>
      <c r="BA90" s="121"/>
      <c r="BB90" s="121"/>
      <c r="BC90" s="121"/>
      <c r="BD90" s="121"/>
      <c r="BE90" s="121"/>
      <c r="BF90" s="121"/>
      <c r="BG90" s="121"/>
      <c r="BH90" s="11"/>
      <c r="BI90" s="11"/>
      <c r="BJ90" s="11"/>
      <c r="BK90" s="26"/>
    </row>
    <row r="91" spans="2:63" s="25" customFormat="1" ht="33" customHeight="1" x14ac:dyDescent="0.15">
      <c r="B91" s="26"/>
      <c r="C91" s="26"/>
      <c r="D91" s="26"/>
      <c r="E91" s="26"/>
      <c r="F91" s="26"/>
      <c r="G91" s="26"/>
      <c r="H91" s="11"/>
      <c r="I91" s="26"/>
      <c r="J91" s="26"/>
      <c r="K91" s="27"/>
      <c r="M91" s="27"/>
      <c r="O91" s="27"/>
      <c r="R91" s="157"/>
      <c r="S91" s="11"/>
      <c r="T91" s="104"/>
      <c r="U91" s="104"/>
      <c r="V91" s="104"/>
      <c r="AK91" s="108"/>
      <c r="AM91" s="108"/>
      <c r="AN91" s="108"/>
      <c r="AO91" s="52"/>
      <c r="AQ91" s="26"/>
      <c r="AR91" s="121"/>
      <c r="AS91" s="121"/>
      <c r="AT91" s="121"/>
      <c r="AU91" s="121"/>
      <c r="AV91" s="121"/>
      <c r="AW91" s="121"/>
      <c r="AX91" s="121"/>
      <c r="AY91" s="121"/>
      <c r="AZ91" s="121"/>
      <c r="BA91" s="121"/>
      <c r="BB91" s="121"/>
      <c r="BC91" s="121"/>
      <c r="BD91" s="121"/>
      <c r="BE91" s="121"/>
      <c r="BF91" s="121"/>
      <c r="BG91" s="121"/>
      <c r="BH91" s="11"/>
      <c r="BI91" s="11"/>
      <c r="BJ91" s="11"/>
      <c r="BK91" s="26"/>
    </row>
    <row r="92" spans="2:63" s="25" customFormat="1" ht="33" customHeight="1" x14ac:dyDescent="0.15">
      <c r="B92" s="26"/>
      <c r="C92" s="26"/>
      <c r="D92" s="26"/>
      <c r="E92" s="26"/>
      <c r="F92" s="26"/>
      <c r="G92" s="26"/>
      <c r="H92" s="11"/>
      <c r="I92" s="26"/>
      <c r="J92" s="26"/>
      <c r="K92" s="27"/>
      <c r="M92" s="27"/>
      <c r="O92" s="27"/>
      <c r="R92" s="157"/>
      <c r="S92" s="11"/>
      <c r="T92" s="104"/>
      <c r="U92" s="104"/>
      <c r="V92" s="104"/>
      <c r="AK92" s="108"/>
      <c r="AM92" s="108"/>
      <c r="AN92" s="108"/>
      <c r="AO92" s="52"/>
      <c r="AQ92" s="26"/>
      <c r="AR92" s="121"/>
      <c r="AS92" s="121"/>
      <c r="AT92" s="121"/>
      <c r="AU92" s="121"/>
      <c r="AV92" s="121"/>
      <c r="AW92" s="121"/>
      <c r="AX92" s="121"/>
      <c r="AY92" s="121"/>
      <c r="AZ92" s="121"/>
      <c r="BA92" s="121"/>
      <c r="BB92" s="121"/>
      <c r="BC92" s="121"/>
      <c r="BD92" s="121"/>
      <c r="BE92" s="121"/>
      <c r="BF92" s="121"/>
      <c r="BG92" s="121"/>
      <c r="BH92" s="11"/>
      <c r="BI92" s="11"/>
      <c r="BJ92" s="11"/>
      <c r="BK92" s="26"/>
    </row>
    <row r="93" spans="2:63" s="25" customFormat="1" ht="33" customHeight="1" x14ac:dyDescent="0.15">
      <c r="B93" s="26"/>
      <c r="C93" s="26"/>
      <c r="D93" s="26"/>
      <c r="E93" s="26"/>
      <c r="F93" s="26"/>
      <c r="G93" s="26"/>
      <c r="H93" s="11"/>
      <c r="I93" s="26"/>
      <c r="J93" s="26"/>
      <c r="K93" s="27"/>
      <c r="M93" s="27"/>
      <c r="O93" s="27"/>
      <c r="R93" s="157"/>
      <c r="S93" s="11"/>
      <c r="T93" s="104"/>
      <c r="U93" s="104"/>
      <c r="V93" s="104"/>
      <c r="AK93" s="108"/>
      <c r="AM93" s="108"/>
      <c r="AN93" s="108"/>
      <c r="AO93" s="52"/>
      <c r="AQ93" s="26"/>
      <c r="AR93" s="121"/>
      <c r="AS93" s="121"/>
      <c r="AT93" s="121"/>
      <c r="AU93" s="121"/>
      <c r="AV93" s="121"/>
      <c r="AW93" s="121"/>
      <c r="AX93" s="121"/>
      <c r="AY93" s="121"/>
      <c r="AZ93" s="121"/>
      <c r="BA93" s="121"/>
      <c r="BB93" s="121"/>
      <c r="BC93" s="121"/>
      <c r="BD93" s="121"/>
      <c r="BE93" s="121"/>
      <c r="BF93" s="121"/>
      <c r="BG93" s="121"/>
      <c r="BH93" s="11"/>
      <c r="BI93" s="11"/>
      <c r="BJ93" s="11"/>
      <c r="BK93" s="26"/>
    </row>
    <row r="94" spans="2:63" s="25" customFormat="1" ht="33" customHeight="1" x14ac:dyDescent="0.15">
      <c r="B94" s="26"/>
      <c r="C94" s="26"/>
      <c r="D94" s="26"/>
      <c r="E94" s="26"/>
      <c r="F94" s="26"/>
      <c r="G94" s="26"/>
      <c r="H94" s="11"/>
      <c r="I94" s="26"/>
      <c r="J94" s="26"/>
      <c r="K94" s="27"/>
      <c r="M94" s="27"/>
      <c r="O94" s="27"/>
      <c r="R94" s="157"/>
      <c r="S94" s="11"/>
      <c r="T94" s="104"/>
      <c r="U94" s="104"/>
      <c r="V94" s="104"/>
      <c r="AK94" s="108"/>
      <c r="AM94" s="108"/>
      <c r="AN94" s="108"/>
      <c r="AO94" s="52"/>
      <c r="AQ94" s="26"/>
      <c r="AR94" s="121"/>
      <c r="AS94" s="121"/>
      <c r="AT94" s="121"/>
      <c r="AU94" s="121"/>
      <c r="AV94" s="121"/>
      <c r="AW94" s="121"/>
      <c r="AX94" s="121"/>
      <c r="AY94" s="121"/>
      <c r="AZ94" s="121"/>
      <c r="BA94" s="121"/>
      <c r="BB94" s="121"/>
      <c r="BC94" s="121"/>
      <c r="BD94" s="121"/>
      <c r="BE94" s="121"/>
      <c r="BF94" s="121"/>
      <c r="BG94" s="121"/>
      <c r="BH94" s="11"/>
      <c r="BI94" s="11"/>
      <c r="BJ94" s="11"/>
      <c r="BK94" s="26"/>
    </row>
    <row r="95" spans="2:63" s="25" customFormat="1" ht="33" customHeight="1" x14ac:dyDescent="0.15">
      <c r="B95" s="26"/>
      <c r="C95" s="26"/>
      <c r="D95" s="26"/>
      <c r="E95" s="26"/>
      <c r="F95" s="26"/>
      <c r="G95" s="26"/>
      <c r="H95" s="11"/>
      <c r="I95" s="26"/>
      <c r="J95" s="26"/>
      <c r="K95" s="27"/>
      <c r="M95" s="27"/>
      <c r="O95" s="27"/>
      <c r="R95" s="157"/>
      <c r="S95" s="11"/>
      <c r="T95" s="104"/>
      <c r="U95" s="104"/>
      <c r="V95" s="104"/>
      <c r="AK95" s="108"/>
      <c r="AM95" s="108"/>
      <c r="AN95" s="108"/>
      <c r="AO95" s="52"/>
      <c r="AQ95" s="26"/>
      <c r="AR95" s="121"/>
      <c r="AS95" s="121"/>
      <c r="AT95" s="121"/>
      <c r="AU95" s="121"/>
      <c r="AV95" s="121"/>
      <c r="AW95" s="121"/>
      <c r="AX95" s="121"/>
      <c r="AY95" s="121"/>
      <c r="AZ95" s="121"/>
      <c r="BA95" s="121"/>
      <c r="BB95" s="121"/>
      <c r="BC95" s="121"/>
      <c r="BD95" s="121"/>
      <c r="BE95" s="121"/>
      <c r="BF95" s="121"/>
      <c r="BG95" s="121"/>
      <c r="BH95" s="11"/>
      <c r="BI95" s="11"/>
      <c r="BJ95" s="11"/>
      <c r="BK95" s="26"/>
    </row>
    <row r="96" spans="2:63" s="25" customFormat="1" ht="33" customHeight="1" x14ac:dyDescent="0.15">
      <c r="B96" s="26"/>
      <c r="C96" s="26"/>
      <c r="D96" s="26"/>
      <c r="E96" s="26"/>
      <c r="F96" s="26"/>
      <c r="G96" s="26"/>
      <c r="H96" s="11"/>
      <c r="I96" s="26"/>
      <c r="J96" s="26"/>
      <c r="K96" s="27"/>
      <c r="M96" s="27"/>
      <c r="O96" s="27"/>
      <c r="R96" s="157"/>
      <c r="S96" s="11"/>
      <c r="T96" s="104"/>
      <c r="U96" s="104"/>
      <c r="V96" s="104"/>
      <c r="AK96" s="108"/>
      <c r="AM96" s="108"/>
      <c r="AN96" s="108"/>
      <c r="AO96" s="52"/>
      <c r="AQ96" s="26"/>
      <c r="AR96" s="121"/>
      <c r="AS96" s="121"/>
      <c r="AT96" s="121"/>
      <c r="AU96" s="121"/>
      <c r="AV96" s="121"/>
      <c r="AW96" s="121"/>
      <c r="AX96" s="121"/>
      <c r="AY96" s="121"/>
      <c r="AZ96" s="121"/>
      <c r="BA96" s="121"/>
      <c r="BB96" s="121"/>
      <c r="BC96" s="121"/>
      <c r="BD96" s="121"/>
      <c r="BE96" s="121"/>
      <c r="BF96" s="121"/>
      <c r="BG96" s="121"/>
      <c r="BH96" s="11"/>
      <c r="BI96" s="11"/>
      <c r="BJ96" s="11"/>
      <c r="BK96" s="26"/>
    </row>
    <row r="97" spans="2:63" s="25" customFormat="1" ht="33" customHeight="1" x14ac:dyDescent="0.15">
      <c r="B97" s="26"/>
      <c r="C97" s="26"/>
      <c r="D97" s="26"/>
      <c r="E97" s="26"/>
      <c r="F97" s="26"/>
      <c r="G97" s="26"/>
      <c r="H97" s="11"/>
      <c r="I97" s="26"/>
      <c r="J97" s="26"/>
      <c r="K97" s="27"/>
      <c r="M97" s="27"/>
      <c r="O97" s="27"/>
      <c r="R97" s="157"/>
      <c r="S97" s="11"/>
      <c r="T97" s="104"/>
      <c r="U97" s="104"/>
      <c r="V97" s="104"/>
      <c r="AK97" s="108"/>
      <c r="AM97" s="108"/>
      <c r="AN97" s="108"/>
      <c r="AO97" s="52"/>
      <c r="AQ97" s="26"/>
      <c r="AR97" s="121"/>
      <c r="AS97" s="121"/>
      <c r="AT97" s="121"/>
      <c r="AU97" s="121"/>
      <c r="AV97" s="121"/>
      <c r="AW97" s="121"/>
      <c r="AX97" s="121"/>
      <c r="AY97" s="121"/>
      <c r="AZ97" s="121"/>
      <c r="BA97" s="121"/>
      <c r="BB97" s="121"/>
      <c r="BC97" s="121"/>
      <c r="BD97" s="121"/>
      <c r="BE97" s="121"/>
      <c r="BF97" s="121"/>
      <c r="BG97" s="121"/>
      <c r="BH97" s="11"/>
      <c r="BI97" s="11"/>
      <c r="BJ97" s="11"/>
      <c r="BK97" s="26"/>
    </row>
    <row r="98" spans="2:63" s="25" customFormat="1" ht="33" customHeight="1" x14ac:dyDescent="0.15">
      <c r="B98" s="26"/>
      <c r="C98" s="26"/>
      <c r="D98" s="26"/>
      <c r="E98" s="26"/>
      <c r="F98" s="26"/>
      <c r="G98" s="26"/>
      <c r="H98" s="11"/>
      <c r="I98" s="26"/>
      <c r="J98" s="26"/>
      <c r="K98" s="27"/>
      <c r="M98" s="27"/>
      <c r="O98" s="27"/>
      <c r="R98" s="157"/>
      <c r="S98" s="11"/>
      <c r="T98" s="104"/>
      <c r="U98" s="104"/>
      <c r="V98" s="104"/>
      <c r="AK98" s="108"/>
      <c r="AM98" s="108"/>
      <c r="AN98" s="108"/>
      <c r="AO98" s="52"/>
      <c r="AQ98" s="26"/>
      <c r="AR98" s="121"/>
      <c r="AS98" s="121"/>
      <c r="AT98" s="121"/>
      <c r="AU98" s="121"/>
      <c r="AV98" s="121"/>
      <c r="AW98" s="121"/>
      <c r="AX98" s="121"/>
      <c r="AY98" s="121"/>
      <c r="AZ98" s="121"/>
      <c r="BA98" s="121"/>
      <c r="BB98" s="121"/>
      <c r="BC98" s="121"/>
      <c r="BD98" s="121"/>
      <c r="BE98" s="121"/>
      <c r="BF98" s="121"/>
      <c r="BG98" s="121"/>
      <c r="BH98" s="11"/>
      <c r="BI98" s="11"/>
      <c r="BJ98" s="11"/>
      <c r="BK98" s="26"/>
    </row>
    <row r="99" spans="2:63" s="25" customFormat="1" ht="33" customHeight="1" x14ac:dyDescent="0.15">
      <c r="B99" s="26"/>
      <c r="C99" s="26"/>
      <c r="D99" s="26"/>
      <c r="E99" s="26"/>
      <c r="F99" s="26"/>
      <c r="G99" s="26"/>
      <c r="H99" s="11"/>
      <c r="I99" s="26"/>
      <c r="J99" s="26"/>
      <c r="K99" s="27"/>
      <c r="M99" s="27"/>
      <c r="O99" s="27"/>
      <c r="R99" s="157"/>
      <c r="S99" s="11"/>
      <c r="T99" s="104"/>
      <c r="U99" s="104"/>
      <c r="V99" s="104"/>
      <c r="AK99" s="108"/>
      <c r="AM99" s="108"/>
      <c r="AN99" s="108"/>
      <c r="AO99" s="52"/>
      <c r="AQ99" s="26"/>
      <c r="AR99" s="121"/>
      <c r="AS99" s="121"/>
      <c r="AT99" s="121"/>
      <c r="AU99" s="121"/>
      <c r="AV99" s="121"/>
      <c r="AW99" s="121"/>
      <c r="AX99" s="121"/>
      <c r="AY99" s="121"/>
      <c r="AZ99" s="121"/>
      <c r="BA99" s="121"/>
      <c r="BB99" s="121"/>
      <c r="BC99" s="121"/>
      <c r="BD99" s="121"/>
      <c r="BE99" s="121"/>
      <c r="BF99" s="121"/>
      <c r="BG99" s="121"/>
      <c r="BH99" s="11"/>
      <c r="BI99" s="11"/>
      <c r="BJ99" s="11"/>
      <c r="BK99" s="26"/>
    </row>
    <row r="100" spans="2:63" s="25" customFormat="1" ht="33" customHeight="1" x14ac:dyDescent="0.15">
      <c r="B100" s="26"/>
      <c r="C100" s="26"/>
      <c r="D100" s="26"/>
      <c r="E100" s="26"/>
      <c r="F100" s="26"/>
      <c r="G100" s="26"/>
      <c r="H100" s="11"/>
      <c r="I100" s="26"/>
      <c r="J100" s="26"/>
      <c r="K100" s="27"/>
      <c r="M100" s="27"/>
      <c r="O100" s="27"/>
      <c r="R100" s="157"/>
      <c r="S100" s="11"/>
      <c r="T100" s="104"/>
      <c r="U100" s="104"/>
      <c r="V100" s="104"/>
      <c r="AK100" s="108"/>
      <c r="AM100" s="108"/>
      <c r="AN100" s="108"/>
      <c r="AO100" s="52"/>
      <c r="AQ100" s="26"/>
      <c r="AR100" s="121"/>
      <c r="AS100" s="121"/>
      <c r="AT100" s="121"/>
      <c r="AU100" s="121"/>
      <c r="AV100" s="121"/>
      <c r="AW100" s="121"/>
      <c r="AX100" s="121"/>
      <c r="AY100" s="121"/>
      <c r="AZ100" s="121"/>
      <c r="BA100" s="121"/>
      <c r="BB100" s="121"/>
      <c r="BC100" s="121"/>
      <c r="BD100" s="121"/>
      <c r="BE100" s="121"/>
      <c r="BF100" s="121"/>
      <c r="BG100" s="121"/>
      <c r="BH100" s="11"/>
      <c r="BI100" s="11"/>
      <c r="BJ100" s="11"/>
      <c r="BK100" s="26"/>
    </row>
    <row r="101" spans="2:63" s="25" customFormat="1" ht="36" customHeight="1" x14ac:dyDescent="0.15">
      <c r="B101" s="26"/>
      <c r="C101" s="26"/>
      <c r="D101" s="26"/>
      <c r="E101" s="26"/>
      <c r="F101" s="26"/>
      <c r="G101" s="26"/>
      <c r="H101" s="11"/>
      <c r="I101" s="26"/>
      <c r="J101" s="26"/>
      <c r="K101" s="27"/>
      <c r="M101" s="27"/>
      <c r="O101" s="27"/>
      <c r="R101" s="157"/>
      <c r="S101" s="11"/>
      <c r="T101" s="104"/>
      <c r="U101" s="104"/>
      <c r="V101" s="104"/>
      <c r="AK101" s="108"/>
      <c r="AM101" s="108"/>
      <c r="AN101" s="108"/>
      <c r="AO101" s="52"/>
      <c r="AQ101" s="26"/>
      <c r="AR101" s="121"/>
      <c r="AS101" s="121"/>
      <c r="AT101" s="121"/>
      <c r="AU101" s="121"/>
      <c r="AV101" s="121"/>
      <c r="AW101" s="121"/>
      <c r="AX101" s="121"/>
      <c r="AY101" s="121"/>
      <c r="AZ101" s="121"/>
      <c r="BA101" s="121"/>
      <c r="BB101" s="121"/>
      <c r="BC101" s="121"/>
      <c r="BD101" s="121"/>
      <c r="BE101" s="121"/>
      <c r="BF101" s="121"/>
      <c r="BG101" s="121"/>
      <c r="BH101" s="11"/>
      <c r="BI101" s="11"/>
      <c r="BJ101" s="11"/>
      <c r="BK101" s="26"/>
    </row>
    <row r="102" spans="2:63" s="25" customFormat="1" ht="36" customHeight="1" x14ac:dyDescent="0.15">
      <c r="B102" s="26"/>
      <c r="C102" s="26"/>
      <c r="D102" s="26"/>
      <c r="E102" s="26"/>
      <c r="F102" s="26"/>
      <c r="G102" s="26"/>
      <c r="H102" s="11"/>
      <c r="I102" s="26"/>
      <c r="J102" s="26"/>
      <c r="K102" s="27"/>
      <c r="M102" s="27"/>
      <c r="O102" s="27"/>
      <c r="R102" s="157"/>
      <c r="S102" s="11"/>
      <c r="T102" s="104"/>
      <c r="U102" s="104"/>
      <c r="V102" s="104"/>
      <c r="AK102" s="108"/>
      <c r="AM102" s="108"/>
      <c r="AN102" s="108"/>
      <c r="AO102" s="52"/>
      <c r="AQ102" s="26"/>
      <c r="AR102" s="121"/>
      <c r="AS102" s="121"/>
      <c r="AT102" s="121"/>
      <c r="AU102" s="121"/>
      <c r="AV102" s="121"/>
      <c r="AW102" s="121"/>
      <c r="AX102" s="121"/>
      <c r="AY102" s="121"/>
      <c r="AZ102" s="121"/>
      <c r="BA102" s="121"/>
      <c r="BB102" s="121"/>
      <c r="BC102" s="121"/>
      <c r="BD102" s="121"/>
      <c r="BE102" s="121"/>
      <c r="BF102" s="121"/>
      <c r="BG102" s="121"/>
      <c r="BH102" s="11"/>
      <c r="BI102" s="11"/>
      <c r="BJ102" s="11"/>
      <c r="BK102" s="26"/>
    </row>
    <row r="103" spans="2:63" s="25" customFormat="1" ht="36" customHeight="1" x14ac:dyDescent="0.15">
      <c r="B103" s="26"/>
      <c r="C103" s="26"/>
      <c r="D103" s="26"/>
      <c r="E103" s="26"/>
      <c r="F103" s="26"/>
      <c r="G103" s="26"/>
      <c r="H103" s="11"/>
      <c r="I103" s="26"/>
      <c r="J103" s="26"/>
      <c r="K103" s="27"/>
      <c r="M103" s="27"/>
      <c r="O103" s="27"/>
      <c r="R103" s="157"/>
      <c r="S103" s="11"/>
      <c r="T103" s="104"/>
      <c r="U103" s="104"/>
      <c r="V103" s="104"/>
      <c r="AK103" s="108"/>
      <c r="AM103" s="108"/>
      <c r="AN103" s="108"/>
      <c r="AO103" s="52"/>
      <c r="AQ103" s="26"/>
      <c r="AR103" s="121"/>
      <c r="AS103" s="121"/>
      <c r="AT103" s="121"/>
      <c r="AU103" s="121"/>
      <c r="AV103" s="121"/>
      <c r="AW103" s="121"/>
      <c r="AX103" s="121"/>
      <c r="AY103" s="121"/>
      <c r="AZ103" s="121"/>
      <c r="BA103" s="121"/>
      <c r="BB103" s="121"/>
      <c r="BC103" s="121"/>
      <c r="BD103" s="121"/>
      <c r="BE103" s="121"/>
      <c r="BF103" s="121"/>
      <c r="BG103" s="121"/>
      <c r="BH103" s="11"/>
      <c r="BI103" s="11"/>
      <c r="BJ103" s="11"/>
      <c r="BK103" s="26"/>
    </row>
    <row r="104" spans="2:63" s="25" customFormat="1" ht="36" customHeight="1" x14ac:dyDescent="0.15">
      <c r="B104" s="26"/>
      <c r="C104" s="26"/>
      <c r="D104" s="26"/>
      <c r="E104" s="26"/>
      <c r="F104" s="26"/>
      <c r="G104" s="26"/>
      <c r="H104" s="11"/>
      <c r="I104" s="26"/>
      <c r="J104" s="26"/>
      <c r="K104" s="27"/>
      <c r="M104" s="27"/>
      <c r="O104" s="27"/>
      <c r="R104" s="157"/>
      <c r="S104" s="11"/>
      <c r="T104" s="104"/>
      <c r="U104" s="104"/>
      <c r="V104" s="104"/>
      <c r="AK104" s="108"/>
      <c r="AM104" s="108"/>
      <c r="AN104" s="108"/>
      <c r="AO104" s="52"/>
      <c r="AQ104" s="26"/>
      <c r="AR104" s="121"/>
      <c r="AS104" s="121"/>
      <c r="AT104" s="121"/>
      <c r="AU104" s="121"/>
      <c r="AV104" s="121"/>
      <c r="AW104" s="121"/>
      <c r="AX104" s="121"/>
      <c r="AY104" s="121"/>
      <c r="AZ104" s="121"/>
      <c r="BA104" s="121"/>
      <c r="BB104" s="121"/>
      <c r="BC104" s="121"/>
      <c r="BD104" s="121"/>
      <c r="BE104" s="121"/>
      <c r="BF104" s="121"/>
      <c r="BG104" s="121"/>
      <c r="BH104" s="11"/>
      <c r="BI104" s="11"/>
      <c r="BJ104" s="11"/>
      <c r="BK104" s="26"/>
    </row>
    <row r="105" spans="2:63" s="25" customFormat="1" ht="36" customHeight="1" x14ac:dyDescent="0.15">
      <c r="B105" s="26"/>
      <c r="C105" s="26"/>
      <c r="D105" s="26"/>
      <c r="E105" s="26"/>
      <c r="F105" s="26"/>
      <c r="G105" s="26"/>
      <c r="H105" s="11"/>
      <c r="I105" s="26"/>
      <c r="J105" s="26"/>
      <c r="K105" s="27"/>
      <c r="M105" s="27"/>
      <c r="O105" s="27"/>
      <c r="R105" s="157"/>
      <c r="S105" s="11"/>
      <c r="T105" s="104"/>
      <c r="U105" s="104"/>
      <c r="V105" s="104"/>
      <c r="AK105" s="108"/>
      <c r="AM105" s="108"/>
      <c r="AN105" s="108"/>
      <c r="AO105" s="52"/>
      <c r="AQ105" s="26"/>
      <c r="AR105" s="121"/>
      <c r="AS105" s="121"/>
      <c r="AT105" s="121"/>
      <c r="AU105" s="121"/>
      <c r="AV105" s="121"/>
      <c r="AW105" s="121"/>
      <c r="AX105" s="121"/>
      <c r="AY105" s="121"/>
      <c r="AZ105" s="121"/>
      <c r="BA105" s="121"/>
      <c r="BB105" s="121"/>
      <c r="BC105" s="121"/>
      <c r="BD105" s="121"/>
      <c r="BE105" s="121"/>
      <c r="BF105" s="121"/>
      <c r="BG105" s="121"/>
      <c r="BH105" s="11"/>
      <c r="BI105" s="11"/>
      <c r="BJ105" s="11"/>
      <c r="BK105" s="26"/>
    </row>
    <row r="106" spans="2:63" s="25" customFormat="1" ht="36" customHeight="1" x14ac:dyDescent="0.15">
      <c r="B106" s="26"/>
      <c r="C106" s="26"/>
      <c r="D106" s="26"/>
      <c r="E106" s="26"/>
      <c r="F106" s="26"/>
      <c r="G106" s="26"/>
      <c r="H106" s="11"/>
      <c r="I106" s="26"/>
      <c r="J106" s="26"/>
      <c r="K106" s="27"/>
      <c r="M106" s="27"/>
      <c r="O106" s="27"/>
      <c r="R106" s="157"/>
      <c r="S106" s="11"/>
      <c r="T106" s="104"/>
      <c r="U106" s="104"/>
      <c r="V106" s="104"/>
      <c r="AK106" s="108"/>
      <c r="AM106" s="108"/>
      <c r="AN106" s="108"/>
      <c r="AO106" s="52"/>
      <c r="AQ106" s="26"/>
      <c r="AR106" s="121"/>
      <c r="AS106" s="121"/>
      <c r="AT106" s="121"/>
      <c r="AU106" s="121"/>
      <c r="AV106" s="121"/>
      <c r="AW106" s="121"/>
      <c r="AX106" s="121"/>
      <c r="AY106" s="121"/>
      <c r="AZ106" s="121"/>
      <c r="BA106" s="121"/>
      <c r="BB106" s="121"/>
      <c r="BC106" s="121"/>
      <c r="BD106" s="121"/>
      <c r="BE106" s="121"/>
      <c r="BF106" s="121"/>
      <c r="BG106" s="121"/>
      <c r="BH106" s="11"/>
      <c r="BI106" s="11"/>
      <c r="BJ106" s="11"/>
      <c r="BK106" s="26"/>
    </row>
    <row r="107" spans="2:63" s="25" customFormat="1" ht="36" customHeight="1" x14ac:dyDescent="0.15">
      <c r="B107" s="26"/>
      <c r="C107" s="26"/>
      <c r="D107" s="26"/>
      <c r="E107" s="26"/>
      <c r="F107" s="26"/>
      <c r="G107" s="26"/>
      <c r="H107" s="11"/>
      <c r="I107" s="26"/>
      <c r="J107" s="26"/>
      <c r="K107" s="27"/>
      <c r="M107" s="27"/>
      <c r="O107" s="27"/>
      <c r="R107" s="157"/>
      <c r="S107" s="11"/>
      <c r="T107" s="104"/>
      <c r="U107" s="104"/>
      <c r="V107" s="104"/>
      <c r="AK107" s="108"/>
      <c r="AM107" s="108"/>
      <c r="AN107" s="108"/>
      <c r="AO107" s="52"/>
      <c r="AQ107" s="26"/>
      <c r="AR107" s="121"/>
      <c r="AS107" s="121"/>
      <c r="AT107" s="121"/>
      <c r="AU107" s="121"/>
      <c r="AV107" s="121"/>
      <c r="AW107" s="121"/>
      <c r="AX107" s="121"/>
      <c r="AY107" s="121"/>
      <c r="AZ107" s="121"/>
      <c r="BA107" s="121"/>
      <c r="BB107" s="121"/>
      <c r="BC107" s="121"/>
      <c r="BD107" s="121"/>
      <c r="BE107" s="121"/>
      <c r="BF107" s="121"/>
      <c r="BG107" s="121"/>
      <c r="BH107" s="11"/>
      <c r="BI107" s="11"/>
      <c r="BJ107" s="11"/>
      <c r="BK107" s="26"/>
    </row>
    <row r="108" spans="2:63" s="25" customFormat="1" ht="36" customHeight="1" x14ac:dyDescent="0.15">
      <c r="B108" s="26"/>
      <c r="C108" s="26"/>
      <c r="D108" s="26"/>
      <c r="E108" s="26"/>
      <c r="F108" s="26"/>
      <c r="G108" s="26"/>
      <c r="H108" s="11"/>
      <c r="I108" s="26"/>
      <c r="J108" s="26"/>
      <c r="K108" s="27"/>
      <c r="M108" s="27"/>
      <c r="O108" s="27"/>
      <c r="R108" s="157"/>
      <c r="S108" s="11"/>
      <c r="T108" s="104"/>
      <c r="U108" s="104"/>
      <c r="V108" s="104"/>
      <c r="AK108" s="108"/>
      <c r="AM108" s="108"/>
      <c r="AN108" s="108"/>
      <c r="AO108" s="52"/>
      <c r="AQ108" s="26"/>
      <c r="AR108" s="121"/>
      <c r="AS108" s="121"/>
      <c r="AT108" s="121"/>
      <c r="AU108" s="121"/>
      <c r="AV108" s="121"/>
      <c r="AW108" s="121"/>
      <c r="AX108" s="121"/>
      <c r="AY108" s="121"/>
      <c r="AZ108" s="121"/>
      <c r="BA108" s="121"/>
      <c r="BB108" s="121"/>
      <c r="BC108" s="121"/>
      <c r="BD108" s="121"/>
      <c r="BE108" s="121"/>
      <c r="BF108" s="121"/>
      <c r="BG108" s="121"/>
      <c r="BH108" s="11"/>
      <c r="BI108" s="11"/>
      <c r="BJ108" s="11"/>
      <c r="BK108" s="26"/>
    </row>
    <row r="109" spans="2:63" s="25" customFormat="1" ht="36" customHeight="1" x14ac:dyDescent="0.15">
      <c r="B109" s="26"/>
      <c r="C109" s="26"/>
      <c r="D109" s="26"/>
      <c r="E109" s="26"/>
      <c r="F109" s="26"/>
      <c r="G109" s="26"/>
      <c r="H109" s="11"/>
      <c r="I109" s="26"/>
      <c r="J109" s="26"/>
      <c r="K109" s="27"/>
      <c r="M109" s="27"/>
      <c r="O109" s="27"/>
      <c r="R109" s="157"/>
      <c r="S109" s="11"/>
      <c r="T109" s="104"/>
      <c r="U109" s="104"/>
      <c r="V109" s="104"/>
      <c r="AK109" s="108"/>
      <c r="AM109" s="108"/>
      <c r="AN109" s="108"/>
      <c r="AO109" s="52"/>
      <c r="AQ109" s="26"/>
      <c r="AR109" s="121"/>
      <c r="AS109" s="121"/>
      <c r="AT109" s="121"/>
      <c r="AU109" s="121"/>
      <c r="AV109" s="121"/>
      <c r="AW109" s="121"/>
      <c r="AX109" s="121"/>
      <c r="AY109" s="121"/>
      <c r="AZ109" s="121"/>
      <c r="BA109" s="121"/>
      <c r="BB109" s="121"/>
      <c r="BC109" s="121"/>
      <c r="BD109" s="121"/>
      <c r="BE109" s="121"/>
      <c r="BF109" s="121"/>
      <c r="BG109" s="121"/>
      <c r="BH109" s="11"/>
      <c r="BI109" s="11"/>
      <c r="BJ109" s="11"/>
      <c r="BK109" s="26"/>
    </row>
    <row r="110" spans="2:63" s="25" customFormat="1" ht="36" customHeight="1" x14ac:dyDescent="0.15">
      <c r="B110" s="26"/>
      <c r="C110" s="26"/>
      <c r="D110" s="26"/>
      <c r="E110" s="26"/>
      <c r="F110" s="26"/>
      <c r="G110" s="26"/>
      <c r="H110" s="11"/>
      <c r="I110" s="26"/>
      <c r="J110" s="26"/>
      <c r="K110" s="27"/>
      <c r="M110" s="27"/>
      <c r="O110" s="27"/>
      <c r="R110" s="157"/>
      <c r="S110" s="11"/>
      <c r="T110" s="104"/>
      <c r="U110" s="104"/>
      <c r="V110" s="104"/>
      <c r="AK110" s="108"/>
      <c r="AM110" s="108"/>
      <c r="AN110" s="108"/>
      <c r="AO110" s="52"/>
      <c r="AQ110" s="26"/>
      <c r="AR110" s="121"/>
      <c r="AS110" s="121"/>
      <c r="AT110" s="121"/>
      <c r="AU110" s="121"/>
      <c r="AV110" s="121"/>
      <c r="AW110" s="121"/>
      <c r="AX110" s="121"/>
      <c r="AY110" s="121"/>
      <c r="AZ110" s="121"/>
      <c r="BA110" s="121"/>
      <c r="BB110" s="121"/>
      <c r="BC110" s="121"/>
      <c r="BD110" s="121"/>
      <c r="BE110" s="121"/>
      <c r="BF110" s="121"/>
      <c r="BG110" s="121"/>
      <c r="BH110" s="11"/>
      <c r="BI110" s="11"/>
      <c r="BJ110" s="11"/>
      <c r="BK110" s="26"/>
    </row>
    <row r="111" spans="2:63" s="25" customFormat="1" ht="36" customHeight="1" x14ac:dyDescent="0.15">
      <c r="B111" s="26"/>
      <c r="C111" s="26"/>
      <c r="D111" s="26"/>
      <c r="E111" s="26"/>
      <c r="F111" s="26"/>
      <c r="G111" s="26"/>
      <c r="H111" s="11"/>
      <c r="I111" s="26"/>
      <c r="J111" s="26"/>
      <c r="K111" s="27"/>
      <c r="M111" s="27"/>
      <c r="O111" s="27"/>
      <c r="R111" s="157"/>
      <c r="S111" s="11"/>
      <c r="T111" s="104"/>
      <c r="U111" s="104"/>
      <c r="V111" s="104"/>
      <c r="AK111" s="108"/>
      <c r="AM111" s="108"/>
      <c r="AN111" s="108"/>
      <c r="AO111" s="52"/>
      <c r="AQ111" s="26"/>
      <c r="AR111" s="121"/>
      <c r="AS111" s="121"/>
      <c r="AT111" s="121"/>
      <c r="AU111" s="121"/>
      <c r="AV111" s="121"/>
      <c r="AW111" s="121"/>
      <c r="AX111" s="121"/>
      <c r="AY111" s="121"/>
      <c r="AZ111" s="121"/>
      <c r="BA111" s="121"/>
      <c r="BB111" s="121"/>
      <c r="BC111" s="121"/>
      <c r="BD111" s="121"/>
      <c r="BE111" s="121"/>
      <c r="BF111" s="121"/>
      <c r="BG111" s="121"/>
      <c r="BH111" s="11"/>
      <c r="BI111" s="11"/>
      <c r="BJ111" s="11"/>
      <c r="BK111" s="26"/>
    </row>
    <row r="112" spans="2:63" s="25" customFormat="1" ht="36" customHeight="1" x14ac:dyDescent="0.15">
      <c r="B112" s="26"/>
      <c r="C112" s="26"/>
      <c r="D112" s="26"/>
      <c r="E112" s="26"/>
      <c r="F112" s="26"/>
      <c r="G112" s="26"/>
      <c r="H112" s="11"/>
      <c r="I112" s="26"/>
      <c r="J112" s="26"/>
      <c r="K112" s="27"/>
      <c r="M112" s="27"/>
      <c r="O112" s="27"/>
      <c r="R112" s="157"/>
      <c r="S112" s="11"/>
      <c r="T112" s="104"/>
      <c r="U112" s="104"/>
      <c r="V112" s="104"/>
      <c r="AK112" s="108"/>
      <c r="AM112" s="108"/>
      <c r="AN112" s="108"/>
      <c r="AO112" s="52"/>
      <c r="AQ112" s="26"/>
      <c r="AR112" s="121"/>
      <c r="AS112" s="121"/>
      <c r="AT112" s="121"/>
      <c r="AU112" s="121"/>
      <c r="AV112" s="121"/>
      <c r="AW112" s="121"/>
      <c r="AX112" s="121"/>
      <c r="AY112" s="121"/>
      <c r="AZ112" s="121"/>
      <c r="BA112" s="121"/>
      <c r="BB112" s="121"/>
      <c r="BC112" s="121"/>
      <c r="BD112" s="121"/>
      <c r="BE112" s="121"/>
      <c r="BF112" s="121"/>
      <c r="BG112" s="121"/>
      <c r="BH112" s="11"/>
      <c r="BI112" s="11"/>
      <c r="BJ112" s="11"/>
      <c r="BK112" s="26"/>
    </row>
    <row r="113" spans="2:63" s="25" customFormat="1" ht="36" customHeight="1" x14ac:dyDescent="0.15">
      <c r="B113" s="26"/>
      <c r="C113" s="26"/>
      <c r="D113" s="26"/>
      <c r="E113" s="26"/>
      <c r="F113" s="26"/>
      <c r="G113" s="26"/>
      <c r="H113" s="11"/>
      <c r="I113" s="26"/>
      <c r="J113" s="26"/>
      <c r="K113" s="27"/>
      <c r="M113" s="27"/>
      <c r="O113" s="27"/>
      <c r="R113" s="157"/>
      <c r="S113" s="11"/>
      <c r="T113" s="104"/>
      <c r="U113" s="104"/>
      <c r="V113" s="104"/>
      <c r="AK113" s="108"/>
      <c r="AM113" s="108"/>
      <c r="AN113" s="108"/>
      <c r="AO113" s="52"/>
      <c r="AQ113" s="26"/>
      <c r="AR113" s="121"/>
      <c r="AS113" s="121"/>
      <c r="AT113" s="121"/>
      <c r="AU113" s="121"/>
      <c r="AV113" s="121"/>
      <c r="AW113" s="121"/>
      <c r="AX113" s="121"/>
      <c r="AY113" s="121"/>
      <c r="AZ113" s="121"/>
      <c r="BA113" s="121"/>
      <c r="BB113" s="121"/>
      <c r="BC113" s="121"/>
      <c r="BD113" s="121"/>
      <c r="BE113" s="121"/>
      <c r="BF113" s="121"/>
      <c r="BG113" s="121"/>
      <c r="BH113" s="11"/>
      <c r="BI113" s="11"/>
      <c r="BJ113" s="11"/>
      <c r="BK113" s="26"/>
    </row>
    <row r="114" spans="2:63" s="25" customFormat="1" ht="36" customHeight="1" x14ac:dyDescent="0.15">
      <c r="B114" s="26"/>
      <c r="C114" s="26"/>
      <c r="D114" s="26"/>
      <c r="E114" s="26"/>
      <c r="F114" s="26"/>
      <c r="G114" s="26"/>
      <c r="H114" s="11"/>
      <c r="I114" s="26"/>
      <c r="J114" s="26"/>
      <c r="K114" s="27"/>
      <c r="M114" s="27"/>
      <c r="O114" s="27"/>
      <c r="R114" s="157"/>
      <c r="S114" s="11"/>
      <c r="T114" s="104"/>
      <c r="U114" s="104"/>
      <c r="V114" s="104"/>
      <c r="AK114" s="108"/>
      <c r="AM114" s="108"/>
      <c r="AN114" s="108"/>
      <c r="AO114" s="52"/>
      <c r="AQ114" s="26"/>
      <c r="AR114" s="121"/>
      <c r="AS114" s="121"/>
      <c r="AT114" s="121"/>
      <c r="AU114" s="121"/>
      <c r="AV114" s="121"/>
      <c r="AW114" s="121"/>
      <c r="AX114" s="121"/>
      <c r="AY114" s="121"/>
      <c r="AZ114" s="121"/>
      <c r="BA114" s="121"/>
      <c r="BB114" s="121"/>
      <c r="BC114" s="121"/>
      <c r="BD114" s="121"/>
      <c r="BE114" s="121"/>
      <c r="BF114" s="121"/>
      <c r="BG114" s="121"/>
      <c r="BH114" s="11"/>
      <c r="BI114" s="11"/>
      <c r="BJ114" s="11"/>
      <c r="BK114" s="26"/>
    </row>
    <row r="115" spans="2:63" s="25" customFormat="1" ht="36" customHeight="1" x14ac:dyDescent="0.15">
      <c r="B115" s="26"/>
      <c r="C115" s="26"/>
      <c r="D115" s="26"/>
      <c r="E115" s="26"/>
      <c r="F115" s="26"/>
      <c r="G115" s="26"/>
      <c r="H115" s="11"/>
      <c r="I115" s="26"/>
      <c r="J115" s="26"/>
      <c r="K115" s="27"/>
      <c r="M115" s="27"/>
      <c r="O115" s="27"/>
      <c r="R115" s="157"/>
      <c r="S115" s="11"/>
      <c r="T115" s="104"/>
      <c r="U115" s="104"/>
      <c r="V115" s="104"/>
      <c r="AK115" s="108"/>
      <c r="AM115" s="108"/>
      <c r="AN115" s="108"/>
      <c r="AO115" s="52"/>
      <c r="AQ115" s="26"/>
      <c r="AR115" s="121"/>
      <c r="AS115" s="121"/>
      <c r="AT115" s="121"/>
      <c r="AU115" s="121"/>
      <c r="AV115" s="121"/>
      <c r="AW115" s="121"/>
      <c r="AX115" s="121"/>
      <c r="AY115" s="121"/>
      <c r="AZ115" s="121"/>
      <c r="BA115" s="121"/>
      <c r="BB115" s="121"/>
      <c r="BC115" s="121"/>
      <c r="BD115" s="121"/>
      <c r="BE115" s="121"/>
      <c r="BF115" s="121"/>
      <c r="BG115" s="121"/>
      <c r="BH115" s="11"/>
      <c r="BI115" s="11"/>
      <c r="BJ115" s="11"/>
      <c r="BK115" s="26"/>
    </row>
    <row r="116" spans="2:63" s="25" customFormat="1" ht="36" customHeight="1" x14ac:dyDescent="0.15">
      <c r="B116" s="26"/>
      <c r="C116" s="26"/>
      <c r="D116" s="26"/>
      <c r="E116" s="26"/>
      <c r="F116" s="26"/>
      <c r="G116" s="26"/>
      <c r="H116" s="11"/>
      <c r="I116" s="26"/>
      <c r="J116" s="26"/>
      <c r="K116" s="27"/>
      <c r="M116" s="27"/>
      <c r="O116" s="27"/>
      <c r="R116" s="157"/>
      <c r="S116" s="11"/>
      <c r="T116" s="104"/>
      <c r="U116" s="104"/>
      <c r="V116" s="104"/>
      <c r="AK116" s="108"/>
      <c r="AM116" s="108"/>
      <c r="AN116" s="108"/>
      <c r="AO116" s="52"/>
      <c r="AQ116" s="26"/>
      <c r="AR116" s="121"/>
      <c r="AS116" s="121"/>
      <c r="AT116" s="121"/>
      <c r="AU116" s="121"/>
      <c r="AV116" s="121"/>
      <c r="AW116" s="121"/>
      <c r="AX116" s="121"/>
      <c r="AY116" s="121"/>
      <c r="AZ116" s="121"/>
      <c r="BA116" s="121"/>
      <c r="BB116" s="121"/>
      <c r="BC116" s="121"/>
      <c r="BD116" s="121"/>
      <c r="BE116" s="121"/>
      <c r="BF116" s="121"/>
      <c r="BG116" s="121"/>
      <c r="BH116" s="11"/>
      <c r="BI116" s="11"/>
      <c r="BJ116" s="11"/>
      <c r="BK116" s="26"/>
    </row>
    <row r="117" spans="2:63" s="25" customFormat="1" ht="36" customHeight="1" x14ac:dyDescent="0.15">
      <c r="B117" s="26"/>
      <c r="C117" s="26"/>
      <c r="D117" s="26"/>
      <c r="E117" s="26"/>
      <c r="F117" s="26"/>
      <c r="G117" s="26"/>
      <c r="H117" s="11"/>
      <c r="I117" s="26"/>
      <c r="J117" s="26"/>
      <c r="K117" s="27"/>
      <c r="M117" s="27"/>
      <c r="O117" s="27"/>
      <c r="R117" s="157"/>
      <c r="S117" s="11"/>
      <c r="T117" s="104"/>
      <c r="U117" s="104"/>
      <c r="V117" s="104"/>
      <c r="AK117" s="108"/>
      <c r="AM117" s="108"/>
      <c r="AN117" s="108"/>
      <c r="AO117" s="52"/>
      <c r="AQ117" s="26"/>
      <c r="AR117" s="121"/>
      <c r="AS117" s="121"/>
      <c r="AT117" s="121"/>
      <c r="AU117" s="121"/>
      <c r="AV117" s="121"/>
      <c r="AW117" s="121"/>
      <c r="AX117" s="121"/>
      <c r="AY117" s="121"/>
      <c r="AZ117" s="121"/>
      <c r="BA117" s="121"/>
      <c r="BB117" s="121"/>
      <c r="BC117" s="121"/>
      <c r="BD117" s="121"/>
      <c r="BE117" s="121"/>
      <c r="BF117" s="121"/>
      <c r="BG117" s="121"/>
      <c r="BH117" s="11"/>
      <c r="BI117" s="11"/>
      <c r="BJ117" s="11"/>
      <c r="BK117" s="26"/>
    </row>
    <row r="118" spans="2:63" s="25" customFormat="1" ht="36" customHeight="1" x14ac:dyDescent="0.15">
      <c r="B118" s="26"/>
      <c r="C118" s="26"/>
      <c r="D118" s="26"/>
      <c r="E118" s="26"/>
      <c r="F118" s="26"/>
      <c r="G118" s="26"/>
      <c r="H118" s="11"/>
      <c r="I118" s="26"/>
      <c r="J118" s="26"/>
      <c r="K118" s="27"/>
      <c r="M118" s="27"/>
      <c r="O118" s="27"/>
      <c r="R118" s="157"/>
      <c r="S118" s="11"/>
      <c r="T118" s="104"/>
      <c r="U118" s="104"/>
      <c r="V118" s="104"/>
      <c r="AK118" s="108"/>
      <c r="AM118" s="108"/>
      <c r="AN118" s="108"/>
      <c r="AO118" s="52"/>
      <c r="AQ118" s="26"/>
      <c r="AR118" s="121"/>
      <c r="AS118" s="121"/>
      <c r="AT118" s="121"/>
      <c r="AU118" s="121"/>
      <c r="AV118" s="121"/>
      <c r="AW118" s="121"/>
      <c r="AX118" s="121"/>
      <c r="AY118" s="121"/>
      <c r="AZ118" s="121"/>
      <c r="BA118" s="121"/>
      <c r="BB118" s="121"/>
      <c r="BC118" s="121"/>
      <c r="BD118" s="121"/>
      <c r="BE118" s="121"/>
      <c r="BF118" s="121"/>
      <c r="BG118" s="121"/>
      <c r="BH118" s="11"/>
      <c r="BI118" s="11"/>
      <c r="BJ118" s="11"/>
      <c r="BK118" s="26"/>
    </row>
    <row r="119" spans="2:63" s="25" customFormat="1" ht="36" customHeight="1" x14ac:dyDescent="0.15">
      <c r="B119" s="26"/>
      <c r="C119" s="26"/>
      <c r="D119" s="26"/>
      <c r="E119" s="26"/>
      <c r="F119" s="26"/>
      <c r="G119" s="26"/>
      <c r="H119" s="11"/>
      <c r="I119" s="26"/>
      <c r="J119" s="26"/>
      <c r="K119" s="27"/>
      <c r="M119" s="27"/>
      <c r="O119" s="27"/>
      <c r="R119" s="157"/>
      <c r="S119" s="11"/>
      <c r="T119" s="104"/>
      <c r="U119" s="104"/>
      <c r="V119" s="104"/>
      <c r="AK119" s="108"/>
      <c r="AM119" s="108"/>
      <c r="AN119" s="108"/>
      <c r="AO119" s="52"/>
      <c r="AQ119" s="26"/>
      <c r="AR119" s="121"/>
      <c r="AS119" s="121"/>
      <c r="AT119" s="121"/>
      <c r="AU119" s="121"/>
      <c r="AV119" s="121"/>
      <c r="AW119" s="121"/>
      <c r="AX119" s="121"/>
      <c r="AY119" s="121"/>
      <c r="AZ119" s="121"/>
      <c r="BA119" s="121"/>
      <c r="BB119" s="121"/>
      <c r="BC119" s="121"/>
      <c r="BD119" s="121"/>
      <c r="BE119" s="121"/>
      <c r="BF119" s="121"/>
      <c r="BG119" s="121"/>
      <c r="BH119" s="11"/>
      <c r="BI119" s="11"/>
      <c r="BJ119" s="11"/>
      <c r="BK119" s="26"/>
    </row>
    <row r="120" spans="2:63" s="25" customFormat="1" ht="36" customHeight="1" x14ac:dyDescent="0.15">
      <c r="B120" s="26"/>
      <c r="C120" s="26"/>
      <c r="D120" s="26"/>
      <c r="E120" s="26"/>
      <c r="F120" s="26"/>
      <c r="G120" s="26"/>
      <c r="H120" s="11"/>
      <c r="I120" s="26"/>
      <c r="J120" s="26"/>
      <c r="K120" s="27"/>
      <c r="M120" s="27"/>
      <c r="O120" s="27"/>
      <c r="R120" s="157"/>
      <c r="S120" s="11"/>
      <c r="T120" s="104"/>
      <c r="U120" s="104"/>
      <c r="V120" s="104"/>
      <c r="AK120" s="108"/>
      <c r="AM120" s="108"/>
      <c r="AN120" s="108"/>
      <c r="AO120" s="52"/>
      <c r="AQ120" s="26"/>
      <c r="AR120" s="121"/>
      <c r="AS120" s="121"/>
      <c r="AT120" s="121"/>
      <c r="AU120" s="121"/>
      <c r="AV120" s="121"/>
      <c r="AW120" s="121"/>
      <c r="AX120" s="121"/>
      <c r="AY120" s="121"/>
      <c r="AZ120" s="121"/>
      <c r="BA120" s="121"/>
      <c r="BB120" s="121"/>
      <c r="BC120" s="121"/>
      <c r="BD120" s="121"/>
      <c r="BE120" s="121"/>
      <c r="BF120" s="121"/>
      <c r="BG120" s="121"/>
      <c r="BH120" s="11"/>
      <c r="BI120" s="11"/>
      <c r="BJ120" s="11"/>
      <c r="BK120" s="26"/>
    </row>
    <row r="121" spans="2:63" s="25" customFormat="1" ht="36" customHeight="1" x14ac:dyDescent="0.15">
      <c r="B121" s="26"/>
      <c r="C121" s="26"/>
      <c r="D121" s="26"/>
      <c r="E121" s="26"/>
      <c r="F121" s="26"/>
      <c r="G121" s="26"/>
      <c r="H121" s="11"/>
      <c r="I121" s="26"/>
      <c r="J121" s="26"/>
      <c r="K121" s="27"/>
      <c r="M121" s="27"/>
      <c r="O121" s="27"/>
      <c r="R121" s="157"/>
      <c r="S121" s="11"/>
      <c r="T121" s="104"/>
      <c r="U121" s="104"/>
      <c r="V121" s="104"/>
      <c r="AK121" s="108"/>
      <c r="AM121" s="108"/>
      <c r="AN121" s="108"/>
      <c r="AO121" s="52"/>
      <c r="AQ121" s="26"/>
      <c r="AR121" s="121"/>
      <c r="AS121" s="121"/>
      <c r="AT121" s="121"/>
      <c r="AU121" s="121"/>
      <c r="AV121" s="121"/>
      <c r="AW121" s="121"/>
      <c r="AX121" s="121"/>
      <c r="AY121" s="121"/>
      <c r="AZ121" s="121"/>
      <c r="BA121" s="121"/>
      <c r="BB121" s="121"/>
      <c r="BC121" s="121"/>
      <c r="BD121" s="121"/>
      <c r="BE121" s="121"/>
      <c r="BF121" s="121"/>
      <c r="BG121" s="121"/>
      <c r="BH121" s="11"/>
      <c r="BI121" s="11"/>
      <c r="BJ121" s="11"/>
      <c r="BK121" s="26"/>
    </row>
    <row r="122" spans="2:63" s="25" customFormat="1" ht="36" customHeight="1" x14ac:dyDescent="0.15">
      <c r="B122" s="26"/>
      <c r="C122" s="26"/>
      <c r="D122" s="26"/>
      <c r="E122" s="26"/>
      <c r="F122" s="26"/>
      <c r="G122" s="26"/>
      <c r="H122" s="11"/>
      <c r="I122" s="26"/>
      <c r="J122" s="26"/>
      <c r="K122" s="27"/>
      <c r="M122" s="27"/>
      <c r="O122" s="27"/>
      <c r="R122" s="157"/>
      <c r="S122" s="11"/>
      <c r="T122" s="104"/>
      <c r="U122" s="104"/>
      <c r="V122" s="104"/>
      <c r="AK122" s="108"/>
      <c r="AM122" s="108"/>
      <c r="AN122" s="108"/>
      <c r="AO122" s="52"/>
      <c r="AQ122" s="26"/>
      <c r="AR122" s="121"/>
      <c r="AS122" s="121"/>
      <c r="AT122" s="121"/>
      <c r="AU122" s="121"/>
      <c r="AV122" s="121"/>
      <c r="AW122" s="121"/>
      <c r="AX122" s="121"/>
      <c r="AY122" s="121"/>
      <c r="AZ122" s="121"/>
      <c r="BA122" s="121"/>
      <c r="BB122" s="121"/>
      <c r="BC122" s="121"/>
      <c r="BD122" s="121"/>
      <c r="BE122" s="121"/>
      <c r="BF122" s="121"/>
      <c r="BG122" s="121"/>
      <c r="BH122" s="11"/>
      <c r="BI122" s="11"/>
      <c r="BJ122" s="11"/>
      <c r="BK122" s="26"/>
    </row>
    <row r="123" spans="2:63" s="25" customFormat="1" ht="36" customHeight="1" x14ac:dyDescent="0.15">
      <c r="B123" s="26"/>
      <c r="C123" s="26"/>
      <c r="D123" s="26"/>
      <c r="E123" s="26"/>
      <c r="F123" s="26"/>
      <c r="G123" s="26"/>
      <c r="H123" s="11"/>
      <c r="I123" s="26"/>
      <c r="J123" s="26"/>
      <c r="K123" s="27"/>
      <c r="M123" s="27"/>
      <c r="O123" s="27"/>
      <c r="R123" s="157"/>
      <c r="S123" s="11"/>
      <c r="T123" s="104"/>
      <c r="U123" s="104"/>
      <c r="V123" s="104"/>
      <c r="AK123" s="108"/>
      <c r="AM123" s="108"/>
      <c r="AN123" s="108"/>
      <c r="AO123" s="52"/>
      <c r="AQ123" s="26"/>
      <c r="AR123" s="121"/>
      <c r="AS123" s="121"/>
      <c r="AT123" s="121"/>
      <c r="AU123" s="121"/>
      <c r="AV123" s="121"/>
      <c r="AW123" s="121"/>
      <c r="AX123" s="121"/>
      <c r="AY123" s="121"/>
      <c r="AZ123" s="121"/>
      <c r="BA123" s="121"/>
      <c r="BB123" s="121"/>
      <c r="BC123" s="121"/>
      <c r="BD123" s="121"/>
      <c r="BE123" s="121"/>
      <c r="BF123" s="121"/>
      <c r="BG123" s="121"/>
      <c r="BH123" s="11"/>
      <c r="BI123" s="11"/>
      <c r="BJ123" s="11"/>
      <c r="BK123" s="26"/>
    </row>
    <row r="124" spans="2:63" s="25" customFormat="1" ht="36" customHeight="1" x14ac:dyDescent="0.15">
      <c r="B124" s="26"/>
      <c r="C124" s="26"/>
      <c r="D124" s="26"/>
      <c r="E124" s="26"/>
      <c r="F124" s="26"/>
      <c r="G124" s="26"/>
      <c r="H124" s="11"/>
      <c r="I124" s="26"/>
      <c r="J124" s="26"/>
      <c r="K124" s="27"/>
      <c r="M124" s="27"/>
      <c r="O124" s="27"/>
      <c r="R124" s="157"/>
      <c r="S124" s="11"/>
      <c r="T124" s="104"/>
      <c r="U124" s="104"/>
      <c r="V124" s="104"/>
      <c r="AK124" s="108"/>
      <c r="AM124" s="108"/>
      <c r="AN124" s="108"/>
      <c r="AO124" s="52"/>
      <c r="AQ124" s="26"/>
      <c r="AR124" s="121"/>
      <c r="AS124" s="121"/>
      <c r="AT124" s="121"/>
      <c r="AU124" s="121"/>
      <c r="AV124" s="121"/>
      <c r="AW124" s="121"/>
      <c r="AX124" s="121"/>
      <c r="AY124" s="121"/>
      <c r="AZ124" s="121"/>
      <c r="BA124" s="121"/>
      <c r="BB124" s="121"/>
      <c r="BC124" s="121"/>
      <c r="BD124" s="121"/>
      <c r="BE124" s="121"/>
      <c r="BF124" s="121"/>
      <c r="BG124" s="121"/>
      <c r="BH124" s="11"/>
      <c r="BI124" s="11"/>
      <c r="BJ124" s="11"/>
      <c r="BK124" s="26"/>
    </row>
    <row r="125" spans="2:63" s="25" customFormat="1" ht="36" customHeight="1" x14ac:dyDescent="0.15">
      <c r="B125" s="26"/>
      <c r="C125" s="26"/>
      <c r="D125" s="26"/>
      <c r="E125" s="26"/>
      <c r="F125" s="26"/>
      <c r="G125" s="26"/>
      <c r="H125" s="11"/>
      <c r="I125" s="26"/>
      <c r="J125" s="26"/>
      <c r="K125" s="27"/>
      <c r="M125" s="27"/>
      <c r="O125" s="27"/>
      <c r="R125" s="157"/>
      <c r="S125" s="11"/>
      <c r="T125" s="104"/>
      <c r="U125" s="104"/>
      <c r="V125" s="104"/>
      <c r="AK125" s="108"/>
      <c r="AM125" s="108"/>
      <c r="AN125" s="108"/>
      <c r="AO125" s="52"/>
      <c r="AQ125" s="26"/>
      <c r="AR125" s="121"/>
      <c r="AS125" s="121"/>
      <c r="AT125" s="121"/>
      <c r="AU125" s="121"/>
      <c r="AV125" s="121"/>
      <c r="AW125" s="121"/>
      <c r="AX125" s="121"/>
      <c r="AY125" s="121"/>
      <c r="AZ125" s="121"/>
      <c r="BA125" s="121"/>
      <c r="BB125" s="121"/>
      <c r="BC125" s="121"/>
      <c r="BD125" s="121"/>
      <c r="BE125" s="121"/>
      <c r="BF125" s="121"/>
      <c r="BG125" s="121"/>
      <c r="BH125" s="11"/>
      <c r="BI125" s="11"/>
      <c r="BJ125" s="11"/>
      <c r="BK125" s="26"/>
    </row>
    <row r="126" spans="2:63" s="25" customFormat="1" ht="36" customHeight="1" x14ac:dyDescent="0.15">
      <c r="B126" s="26"/>
      <c r="C126" s="26"/>
      <c r="D126" s="26"/>
      <c r="E126" s="26"/>
      <c r="F126" s="26"/>
      <c r="G126" s="26"/>
      <c r="H126" s="11"/>
      <c r="I126" s="26"/>
      <c r="J126" s="26"/>
      <c r="K126" s="27"/>
      <c r="M126" s="27"/>
      <c r="O126" s="27"/>
      <c r="R126" s="157"/>
      <c r="S126" s="11"/>
      <c r="T126" s="104"/>
      <c r="U126" s="104"/>
      <c r="V126" s="104"/>
      <c r="AK126" s="108"/>
      <c r="AM126" s="108"/>
      <c r="AN126" s="108"/>
      <c r="AO126" s="52"/>
      <c r="AQ126" s="26"/>
      <c r="AR126" s="121"/>
      <c r="AS126" s="121"/>
      <c r="AT126" s="121"/>
      <c r="AU126" s="121"/>
      <c r="AV126" s="121"/>
      <c r="AW126" s="121"/>
      <c r="AX126" s="121"/>
      <c r="AY126" s="121"/>
      <c r="AZ126" s="121"/>
      <c r="BA126" s="121"/>
      <c r="BB126" s="121"/>
      <c r="BC126" s="121"/>
      <c r="BD126" s="121"/>
      <c r="BE126" s="121"/>
      <c r="BF126" s="121"/>
      <c r="BG126" s="121"/>
      <c r="BH126" s="11"/>
      <c r="BI126" s="11"/>
      <c r="BJ126" s="11"/>
      <c r="BK126" s="26"/>
    </row>
    <row r="127" spans="2:63" s="25" customFormat="1" ht="36" customHeight="1" x14ac:dyDescent="0.15">
      <c r="B127" s="26"/>
      <c r="C127" s="26"/>
      <c r="D127" s="26"/>
      <c r="E127" s="26"/>
      <c r="F127" s="26"/>
      <c r="G127" s="26"/>
      <c r="H127" s="11"/>
      <c r="I127" s="26"/>
      <c r="J127" s="26"/>
      <c r="K127" s="27"/>
      <c r="M127" s="27"/>
      <c r="O127" s="27"/>
      <c r="R127" s="157"/>
      <c r="S127" s="11"/>
      <c r="T127" s="104"/>
      <c r="U127" s="104"/>
      <c r="V127" s="104"/>
      <c r="AK127" s="108"/>
      <c r="AM127" s="108"/>
      <c r="AN127" s="108"/>
      <c r="AO127" s="52"/>
      <c r="AQ127" s="26"/>
      <c r="AR127" s="121"/>
      <c r="AS127" s="121"/>
      <c r="AT127" s="121"/>
      <c r="AU127" s="121"/>
      <c r="AV127" s="121"/>
      <c r="AW127" s="121"/>
      <c r="AX127" s="121"/>
      <c r="AY127" s="121"/>
      <c r="AZ127" s="121"/>
      <c r="BA127" s="121"/>
      <c r="BB127" s="121"/>
      <c r="BC127" s="121"/>
      <c r="BD127" s="121"/>
      <c r="BE127" s="121"/>
      <c r="BF127" s="121"/>
      <c r="BG127" s="121"/>
      <c r="BH127" s="11"/>
      <c r="BI127" s="11"/>
      <c r="BJ127" s="11"/>
      <c r="BK127" s="26"/>
    </row>
    <row r="128" spans="2:63" s="25" customFormat="1" ht="36" customHeight="1" x14ac:dyDescent="0.15">
      <c r="B128" s="26"/>
      <c r="C128" s="26"/>
      <c r="D128" s="26"/>
      <c r="E128" s="26"/>
      <c r="F128" s="26"/>
      <c r="G128" s="26"/>
      <c r="H128" s="11"/>
      <c r="I128" s="26"/>
      <c r="J128" s="26"/>
      <c r="K128" s="27"/>
      <c r="M128" s="27"/>
      <c r="O128" s="27"/>
      <c r="R128" s="157"/>
      <c r="S128" s="11"/>
      <c r="T128" s="104"/>
      <c r="U128" s="104"/>
      <c r="V128" s="104"/>
      <c r="AK128" s="108"/>
      <c r="AM128" s="108"/>
      <c r="AN128" s="108"/>
      <c r="AO128" s="52"/>
      <c r="AQ128" s="26"/>
      <c r="AR128" s="121"/>
      <c r="AS128" s="121"/>
      <c r="AT128" s="121"/>
      <c r="AU128" s="121"/>
      <c r="AV128" s="121"/>
      <c r="AW128" s="121"/>
      <c r="AX128" s="121"/>
      <c r="AY128" s="121"/>
      <c r="AZ128" s="121"/>
      <c r="BA128" s="121"/>
      <c r="BB128" s="121"/>
      <c r="BC128" s="121"/>
      <c r="BD128" s="121"/>
      <c r="BE128" s="121"/>
      <c r="BF128" s="121"/>
      <c r="BG128" s="121"/>
      <c r="BH128" s="11"/>
      <c r="BI128" s="11"/>
      <c r="BJ128" s="11"/>
      <c r="BK128" s="26"/>
    </row>
    <row r="129" spans="2:63" s="25" customFormat="1" ht="36" customHeight="1" x14ac:dyDescent="0.15">
      <c r="B129" s="26"/>
      <c r="C129" s="26"/>
      <c r="D129" s="26"/>
      <c r="E129" s="26"/>
      <c r="F129" s="26"/>
      <c r="G129" s="26"/>
      <c r="H129" s="11"/>
      <c r="I129" s="26"/>
      <c r="J129" s="26"/>
      <c r="K129" s="27"/>
      <c r="M129" s="27"/>
      <c r="O129" s="27"/>
      <c r="R129" s="157"/>
      <c r="S129" s="11"/>
      <c r="T129" s="104"/>
      <c r="U129" s="104"/>
      <c r="V129" s="104"/>
      <c r="AK129" s="108"/>
      <c r="AM129" s="108"/>
      <c r="AN129" s="108"/>
      <c r="AO129" s="52"/>
      <c r="AQ129" s="26"/>
      <c r="AR129" s="121"/>
      <c r="AS129" s="121"/>
      <c r="AT129" s="121"/>
      <c r="AU129" s="121"/>
      <c r="AV129" s="121"/>
      <c r="AW129" s="121"/>
      <c r="AX129" s="121"/>
      <c r="AY129" s="121"/>
      <c r="AZ129" s="121"/>
      <c r="BA129" s="121"/>
      <c r="BB129" s="121"/>
      <c r="BC129" s="121"/>
      <c r="BD129" s="121"/>
      <c r="BE129" s="121"/>
      <c r="BF129" s="121"/>
      <c r="BG129" s="121"/>
      <c r="BH129" s="11"/>
      <c r="BI129" s="11"/>
      <c r="BJ129" s="11"/>
      <c r="BK129" s="26"/>
    </row>
    <row r="130" spans="2:63" s="25" customFormat="1" ht="36" customHeight="1" x14ac:dyDescent="0.15">
      <c r="B130" s="26"/>
      <c r="C130" s="26"/>
      <c r="D130" s="26"/>
      <c r="E130" s="26"/>
      <c r="F130" s="26"/>
      <c r="G130" s="26"/>
      <c r="H130" s="11"/>
      <c r="I130" s="26"/>
      <c r="J130" s="26"/>
      <c r="K130" s="27"/>
      <c r="M130" s="27"/>
      <c r="O130" s="27"/>
      <c r="R130" s="157"/>
      <c r="S130" s="11"/>
      <c r="T130" s="104"/>
      <c r="U130" s="104"/>
      <c r="V130" s="104"/>
      <c r="AK130" s="108"/>
      <c r="AM130" s="108"/>
      <c r="AN130" s="108"/>
      <c r="AO130" s="52"/>
      <c r="AQ130" s="26"/>
      <c r="AR130" s="121"/>
      <c r="AS130" s="121"/>
      <c r="AT130" s="121"/>
      <c r="AU130" s="121"/>
      <c r="AV130" s="121"/>
      <c r="AW130" s="121"/>
      <c r="AX130" s="121"/>
      <c r="AY130" s="121"/>
      <c r="AZ130" s="121"/>
      <c r="BA130" s="121"/>
      <c r="BB130" s="121"/>
      <c r="BC130" s="121"/>
      <c r="BD130" s="121"/>
      <c r="BE130" s="121"/>
      <c r="BF130" s="121"/>
      <c r="BG130" s="121"/>
      <c r="BH130" s="11"/>
      <c r="BI130" s="11"/>
      <c r="BJ130" s="11"/>
      <c r="BK130" s="26"/>
    </row>
    <row r="131" spans="2:63" s="25" customFormat="1" ht="36" customHeight="1" x14ac:dyDescent="0.15">
      <c r="B131" s="26"/>
      <c r="C131" s="26"/>
      <c r="D131" s="26"/>
      <c r="E131" s="26"/>
      <c r="F131" s="26"/>
      <c r="G131" s="26"/>
      <c r="H131" s="11"/>
      <c r="I131" s="26"/>
      <c r="J131" s="26"/>
      <c r="K131" s="27"/>
      <c r="M131" s="27"/>
      <c r="O131" s="27"/>
      <c r="R131" s="157"/>
      <c r="S131" s="11"/>
      <c r="T131" s="104"/>
      <c r="U131" s="104"/>
      <c r="V131" s="104"/>
      <c r="AK131" s="108"/>
      <c r="AM131" s="108"/>
      <c r="AN131" s="108"/>
      <c r="AO131" s="52"/>
      <c r="AQ131" s="26"/>
      <c r="AR131" s="121"/>
      <c r="AS131" s="121"/>
      <c r="AT131" s="121"/>
      <c r="AU131" s="121"/>
      <c r="AV131" s="121"/>
      <c r="AW131" s="121"/>
      <c r="AX131" s="121"/>
      <c r="AY131" s="121"/>
      <c r="AZ131" s="121"/>
      <c r="BA131" s="121"/>
      <c r="BB131" s="121"/>
      <c r="BC131" s="121"/>
      <c r="BD131" s="121"/>
      <c r="BE131" s="121"/>
      <c r="BF131" s="121"/>
      <c r="BG131" s="121"/>
      <c r="BH131" s="11"/>
      <c r="BI131" s="11"/>
      <c r="BJ131" s="11"/>
      <c r="BK131" s="26"/>
    </row>
    <row r="132" spans="2:63" s="25" customFormat="1" ht="36" customHeight="1" x14ac:dyDescent="0.15">
      <c r="B132" s="26"/>
      <c r="C132" s="26"/>
      <c r="D132" s="26"/>
      <c r="E132" s="26"/>
      <c r="F132" s="26"/>
      <c r="G132" s="26"/>
      <c r="H132" s="11"/>
      <c r="I132" s="26"/>
      <c r="J132" s="26"/>
      <c r="K132" s="27"/>
      <c r="M132" s="27"/>
      <c r="O132" s="27"/>
      <c r="R132" s="157"/>
      <c r="S132" s="11"/>
      <c r="T132" s="104"/>
      <c r="U132" s="104"/>
      <c r="V132" s="104"/>
      <c r="AK132" s="108"/>
      <c r="AM132" s="108"/>
      <c r="AN132" s="108"/>
      <c r="AO132" s="52"/>
      <c r="AQ132" s="26"/>
      <c r="AR132" s="121"/>
      <c r="AS132" s="121"/>
      <c r="AT132" s="121"/>
      <c r="AU132" s="121"/>
      <c r="AV132" s="121"/>
      <c r="AW132" s="121"/>
      <c r="AX132" s="121"/>
      <c r="AY132" s="121"/>
      <c r="AZ132" s="121"/>
      <c r="BA132" s="121"/>
      <c r="BB132" s="121"/>
      <c r="BC132" s="121"/>
      <c r="BD132" s="121"/>
      <c r="BE132" s="121"/>
      <c r="BF132" s="121"/>
      <c r="BG132" s="121"/>
      <c r="BH132" s="11"/>
      <c r="BI132" s="11"/>
      <c r="BJ132" s="11"/>
      <c r="BK132" s="26"/>
    </row>
    <row r="133" spans="2:63" s="25" customFormat="1" ht="36" customHeight="1" x14ac:dyDescent="0.15">
      <c r="B133" s="26"/>
      <c r="C133" s="26"/>
      <c r="D133" s="26"/>
      <c r="E133" s="26"/>
      <c r="F133" s="26"/>
      <c r="G133" s="26"/>
      <c r="H133" s="11"/>
      <c r="I133" s="26"/>
      <c r="J133" s="26"/>
      <c r="K133" s="27"/>
      <c r="M133" s="27"/>
      <c r="O133" s="27"/>
      <c r="R133" s="157"/>
      <c r="S133" s="11"/>
      <c r="T133" s="104"/>
      <c r="U133" s="104"/>
      <c r="V133" s="104"/>
      <c r="AK133" s="108"/>
      <c r="AM133" s="108"/>
      <c r="AN133" s="108"/>
      <c r="AO133" s="52"/>
      <c r="AQ133" s="26"/>
      <c r="AR133" s="121"/>
      <c r="AS133" s="121"/>
      <c r="AT133" s="121"/>
      <c r="AU133" s="121"/>
      <c r="AV133" s="121"/>
      <c r="AW133" s="121"/>
      <c r="AX133" s="121"/>
      <c r="AY133" s="121"/>
      <c r="AZ133" s="121"/>
      <c r="BA133" s="121"/>
      <c r="BB133" s="121"/>
      <c r="BC133" s="121"/>
      <c r="BD133" s="121"/>
      <c r="BE133" s="121"/>
      <c r="BF133" s="121"/>
      <c r="BG133" s="121"/>
      <c r="BH133" s="11"/>
      <c r="BI133" s="11"/>
      <c r="BJ133" s="11"/>
      <c r="BK133" s="26"/>
    </row>
    <row r="134" spans="2:63" s="25" customFormat="1" ht="36" customHeight="1" x14ac:dyDescent="0.15">
      <c r="B134" s="26"/>
      <c r="C134" s="26"/>
      <c r="D134" s="26"/>
      <c r="E134" s="26"/>
      <c r="F134" s="26"/>
      <c r="G134" s="26"/>
      <c r="H134" s="11"/>
      <c r="I134" s="26"/>
      <c r="J134" s="26"/>
      <c r="K134" s="27"/>
      <c r="M134" s="27"/>
      <c r="O134" s="27"/>
      <c r="R134" s="157"/>
      <c r="S134" s="11"/>
      <c r="T134" s="104"/>
      <c r="U134" s="104"/>
      <c r="V134" s="104"/>
      <c r="AK134" s="108"/>
      <c r="AM134" s="108"/>
      <c r="AN134" s="108"/>
      <c r="AO134" s="52"/>
      <c r="AQ134" s="26"/>
      <c r="AR134" s="121"/>
      <c r="AS134" s="121"/>
      <c r="AT134" s="121"/>
      <c r="AU134" s="121"/>
      <c r="AV134" s="121"/>
      <c r="AW134" s="121"/>
      <c r="AX134" s="121"/>
      <c r="AY134" s="121"/>
      <c r="AZ134" s="121"/>
      <c r="BA134" s="121"/>
      <c r="BB134" s="121"/>
      <c r="BC134" s="121"/>
      <c r="BD134" s="121"/>
      <c r="BE134" s="121"/>
      <c r="BF134" s="121"/>
      <c r="BG134" s="121"/>
      <c r="BH134" s="11"/>
      <c r="BI134" s="11"/>
      <c r="BJ134" s="11"/>
      <c r="BK134" s="26"/>
    </row>
    <row r="135" spans="2:63" s="25" customFormat="1" ht="36" customHeight="1" x14ac:dyDescent="0.15">
      <c r="B135" s="26"/>
      <c r="C135" s="26"/>
      <c r="D135" s="26"/>
      <c r="E135" s="26"/>
      <c r="F135" s="26"/>
      <c r="G135" s="26"/>
      <c r="H135" s="11"/>
      <c r="I135" s="26"/>
      <c r="J135" s="26"/>
      <c r="K135" s="27"/>
      <c r="M135" s="27"/>
      <c r="O135" s="27"/>
      <c r="R135" s="157"/>
      <c r="S135" s="11"/>
      <c r="T135" s="104"/>
      <c r="U135" s="104"/>
      <c r="V135" s="104"/>
      <c r="AK135" s="108"/>
      <c r="AM135" s="108"/>
      <c r="AN135" s="108"/>
      <c r="AO135" s="52"/>
      <c r="AQ135" s="26"/>
      <c r="AR135" s="121"/>
      <c r="AS135" s="121"/>
      <c r="AT135" s="121"/>
      <c r="AU135" s="121"/>
      <c r="AV135" s="121"/>
      <c r="AW135" s="121"/>
      <c r="AX135" s="121"/>
      <c r="AY135" s="121"/>
      <c r="AZ135" s="121"/>
      <c r="BA135" s="121"/>
      <c r="BB135" s="121"/>
      <c r="BC135" s="121"/>
      <c r="BD135" s="121"/>
      <c r="BE135" s="121"/>
      <c r="BF135" s="121"/>
      <c r="BG135" s="121"/>
      <c r="BH135" s="11"/>
      <c r="BI135" s="11"/>
      <c r="BJ135" s="11"/>
      <c r="BK135" s="26"/>
    </row>
    <row r="136" spans="2:63" s="25" customFormat="1" ht="36" customHeight="1" x14ac:dyDescent="0.15">
      <c r="B136" s="26"/>
      <c r="C136" s="26"/>
      <c r="D136" s="26"/>
      <c r="E136" s="26"/>
      <c r="F136" s="26"/>
      <c r="G136" s="26"/>
      <c r="H136" s="11"/>
      <c r="I136" s="26"/>
      <c r="J136" s="26"/>
      <c r="K136" s="27"/>
      <c r="M136" s="27"/>
      <c r="O136" s="27"/>
      <c r="R136" s="157"/>
      <c r="S136" s="11"/>
      <c r="T136" s="104"/>
      <c r="U136" s="104"/>
      <c r="V136" s="104"/>
      <c r="AK136" s="108"/>
      <c r="AM136" s="108"/>
      <c r="AN136" s="108"/>
      <c r="AO136" s="52"/>
      <c r="AQ136" s="26"/>
      <c r="AR136" s="121"/>
      <c r="AS136" s="121"/>
      <c r="AT136" s="121"/>
      <c r="AU136" s="121"/>
      <c r="AV136" s="121"/>
      <c r="AW136" s="121"/>
      <c r="AX136" s="121"/>
      <c r="AY136" s="121"/>
      <c r="AZ136" s="121"/>
      <c r="BA136" s="121"/>
      <c r="BB136" s="121"/>
      <c r="BC136" s="121"/>
      <c r="BD136" s="121"/>
      <c r="BE136" s="121"/>
      <c r="BF136" s="121"/>
      <c r="BG136" s="121"/>
      <c r="BH136" s="11"/>
      <c r="BI136" s="11"/>
      <c r="BJ136" s="11"/>
      <c r="BK136" s="26"/>
    </row>
    <row r="137" spans="2:63" s="25" customFormat="1" ht="36" customHeight="1" x14ac:dyDescent="0.15">
      <c r="B137" s="26"/>
      <c r="C137" s="26"/>
      <c r="D137" s="26"/>
      <c r="E137" s="26"/>
      <c r="F137" s="26"/>
      <c r="G137" s="26"/>
      <c r="H137" s="11"/>
      <c r="I137" s="26"/>
      <c r="J137" s="26"/>
      <c r="K137" s="27"/>
      <c r="M137" s="27"/>
      <c r="O137" s="27"/>
      <c r="R137" s="157"/>
      <c r="S137" s="11"/>
      <c r="T137" s="104"/>
      <c r="U137" s="104"/>
      <c r="V137" s="104"/>
      <c r="AK137" s="108"/>
      <c r="AM137" s="108"/>
      <c r="AN137" s="108"/>
      <c r="AO137" s="52"/>
      <c r="AQ137" s="26"/>
      <c r="AR137" s="121"/>
      <c r="AS137" s="121"/>
      <c r="AT137" s="121"/>
      <c r="AU137" s="121"/>
      <c r="AV137" s="121"/>
      <c r="AW137" s="121"/>
      <c r="AX137" s="121"/>
      <c r="AY137" s="121"/>
      <c r="AZ137" s="121"/>
      <c r="BA137" s="121"/>
      <c r="BB137" s="121"/>
      <c r="BC137" s="121"/>
      <c r="BD137" s="121"/>
      <c r="BE137" s="121"/>
      <c r="BF137" s="121"/>
      <c r="BG137" s="121"/>
      <c r="BH137" s="11"/>
      <c r="BI137" s="11"/>
      <c r="BJ137" s="11"/>
      <c r="BK137" s="26"/>
    </row>
    <row r="138" spans="2:63" s="25" customFormat="1" ht="36" customHeight="1" x14ac:dyDescent="0.15">
      <c r="B138" s="26"/>
      <c r="C138" s="26"/>
      <c r="D138" s="26"/>
      <c r="E138" s="26"/>
      <c r="F138" s="26"/>
      <c r="G138" s="26"/>
      <c r="H138" s="11"/>
      <c r="I138" s="26"/>
      <c r="J138" s="26"/>
      <c r="K138" s="27"/>
      <c r="M138" s="27"/>
      <c r="O138" s="27"/>
      <c r="R138" s="157"/>
      <c r="S138" s="11"/>
      <c r="T138" s="104"/>
      <c r="U138" s="104"/>
      <c r="V138" s="104"/>
      <c r="AK138" s="108"/>
      <c r="AM138" s="108"/>
      <c r="AN138" s="108"/>
      <c r="AO138" s="52"/>
      <c r="AQ138" s="26"/>
      <c r="AR138" s="121"/>
      <c r="AS138" s="121"/>
      <c r="AT138" s="121"/>
      <c r="AU138" s="121"/>
      <c r="AV138" s="121"/>
      <c r="AW138" s="121"/>
      <c r="AX138" s="121"/>
      <c r="AY138" s="121"/>
      <c r="AZ138" s="121"/>
      <c r="BA138" s="121"/>
      <c r="BB138" s="121"/>
      <c r="BC138" s="121"/>
      <c r="BD138" s="121"/>
      <c r="BE138" s="121"/>
      <c r="BF138" s="121"/>
      <c r="BG138" s="121"/>
      <c r="BH138" s="11"/>
      <c r="BI138" s="11"/>
      <c r="BJ138" s="11"/>
      <c r="BK138" s="26"/>
    </row>
    <row r="139" spans="2:63" s="25" customFormat="1" ht="36" customHeight="1" x14ac:dyDescent="0.15">
      <c r="B139" s="26"/>
      <c r="C139" s="26"/>
      <c r="D139" s="26"/>
      <c r="E139" s="26"/>
      <c r="F139" s="26"/>
      <c r="G139" s="26"/>
      <c r="H139" s="11"/>
      <c r="I139" s="26"/>
      <c r="J139" s="26"/>
      <c r="K139" s="27"/>
      <c r="M139" s="27"/>
      <c r="O139" s="27"/>
      <c r="R139" s="157"/>
      <c r="S139" s="11"/>
      <c r="T139" s="104"/>
      <c r="U139" s="104"/>
      <c r="V139" s="104"/>
      <c r="AK139" s="108"/>
      <c r="AM139" s="108"/>
      <c r="AN139" s="108"/>
      <c r="AO139" s="52"/>
      <c r="AQ139" s="26"/>
      <c r="AR139" s="121"/>
      <c r="AS139" s="121"/>
      <c r="AT139" s="121"/>
      <c r="AU139" s="121"/>
      <c r="AV139" s="121"/>
      <c r="AW139" s="121"/>
      <c r="AX139" s="121"/>
      <c r="AY139" s="121"/>
      <c r="AZ139" s="121"/>
      <c r="BA139" s="121"/>
      <c r="BB139" s="121"/>
      <c r="BC139" s="121"/>
      <c r="BD139" s="121"/>
      <c r="BE139" s="121"/>
      <c r="BF139" s="121"/>
      <c r="BG139" s="121"/>
      <c r="BH139" s="11"/>
      <c r="BI139" s="11"/>
      <c r="BJ139" s="11"/>
      <c r="BK139" s="26"/>
    </row>
    <row r="140" spans="2:63" s="25" customFormat="1" ht="36" customHeight="1" x14ac:dyDescent="0.15">
      <c r="B140" s="26"/>
      <c r="C140" s="26"/>
      <c r="D140" s="26"/>
      <c r="E140" s="26"/>
      <c r="F140" s="26"/>
      <c r="G140" s="26"/>
      <c r="H140" s="11"/>
      <c r="I140" s="26"/>
      <c r="J140" s="26"/>
      <c r="K140" s="27"/>
      <c r="M140" s="27"/>
      <c r="O140" s="27"/>
      <c r="R140" s="157"/>
      <c r="S140" s="11"/>
      <c r="T140" s="104"/>
      <c r="U140" s="104"/>
      <c r="V140" s="104"/>
      <c r="AK140" s="108"/>
      <c r="AM140" s="108"/>
      <c r="AN140" s="108"/>
      <c r="AO140" s="52"/>
      <c r="AQ140" s="26"/>
      <c r="AR140" s="121"/>
      <c r="AS140" s="121"/>
      <c r="AT140" s="121"/>
      <c r="AU140" s="121"/>
      <c r="AV140" s="121"/>
      <c r="AW140" s="121"/>
      <c r="AX140" s="121"/>
      <c r="AY140" s="121"/>
      <c r="AZ140" s="121"/>
      <c r="BA140" s="121"/>
      <c r="BB140" s="121"/>
      <c r="BC140" s="121"/>
      <c r="BD140" s="121"/>
      <c r="BE140" s="121"/>
      <c r="BF140" s="121"/>
      <c r="BG140" s="121"/>
      <c r="BH140" s="11"/>
      <c r="BI140" s="11"/>
      <c r="BJ140" s="11"/>
      <c r="BK140" s="26"/>
    </row>
    <row r="141" spans="2:63" s="25" customFormat="1" ht="36" customHeight="1" x14ac:dyDescent="0.15">
      <c r="B141" s="26"/>
      <c r="C141" s="26"/>
      <c r="D141" s="26"/>
      <c r="E141" s="26"/>
      <c r="F141" s="26"/>
      <c r="G141" s="26"/>
      <c r="H141" s="11"/>
      <c r="I141" s="26"/>
      <c r="J141" s="26"/>
      <c r="K141" s="27"/>
      <c r="M141" s="27"/>
      <c r="O141" s="27"/>
      <c r="R141" s="157"/>
      <c r="S141" s="11"/>
      <c r="T141" s="104"/>
      <c r="U141" s="104"/>
      <c r="V141" s="104"/>
      <c r="AK141" s="108"/>
      <c r="AM141" s="108"/>
      <c r="AN141" s="108"/>
      <c r="AO141" s="52"/>
      <c r="AQ141" s="26"/>
      <c r="AR141" s="121"/>
      <c r="AS141" s="121"/>
      <c r="AT141" s="121"/>
      <c r="AU141" s="121"/>
      <c r="AV141" s="121"/>
      <c r="AW141" s="121"/>
      <c r="AX141" s="121"/>
      <c r="AY141" s="121"/>
      <c r="AZ141" s="121"/>
      <c r="BA141" s="121"/>
      <c r="BB141" s="121"/>
      <c r="BC141" s="121"/>
      <c r="BD141" s="121"/>
      <c r="BE141" s="121"/>
      <c r="BF141" s="121"/>
      <c r="BG141" s="121"/>
      <c r="BH141" s="11"/>
      <c r="BI141" s="11"/>
      <c r="BJ141" s="11"/>
      <c r="BK141" s="26"/>
    </row>
    <row r="142" spans="2:63" s="25" customFormat="1" ht="36" customHeight="1" x14ac:dyDescent="0.15">
      <c r="B142" s="26"/>
      <c r="C142" s="26"/>
      <c r="D142" s="26"/>
      <c r="E142" s="26"/>
      <c r="F142" s="26"/>
      <c r="G142" s="26"/>
      <c r="H142" s="11"/>
      <c r="I142" s="26"/>
      <c r="J142" s="26"/>
      <c r="K142" s="27"/>
      <c r="M142" s="27"/>
      <c r="O142" s="27"/>
      <c r="R142" s="157"/>
      <c r="S142" s="11"/>
      <c r="T142" s="104"/>
      <c r="U142" s="104"/>
      <c r="V142" s="104"/>
      <c r="AK142" s="108"/>
      <c r="AM142" s="108"/>
      <c r="AN142" s="108"/>
      <c r="AO142" s="52"/>
      <c r="AQ142" s="26"/>
      <c r="AR142" s="121"/>
      <c r="AS142" s="121"/>
      <c r="AT142" s="121"/>
      <c r="AU142" s="121"/>
      <c r="AV142" s="121"/>
      <c r="AW142" s="121"/>
      <c r="AX142" s="121"/>
      <c r="AY142" s="121"/>
      <c r="AZ142" s="121"/>
      <c r="BA142" s="121"/>
      <c r="BB142" s="121"/>
      <c r="BC142" s="121"/>
      <c r="BD142" s="121"/>
      <c r="BE142" s="121"/>
      <c r="BF142" s="121"/>
      <c r="BG142" s="121"/>
      <c r="BH142" s="11"/>
      <c r="BI142" s="11"/>
      <c r="BJ142" s="11"/>
      <c r="BK142" s="26"/>
    </row>
    <row r="143" spans="2:63" s="25" customFormat="1" ht="36" customHeight="1" x14ac:dyDescent="0.15">
      <c r="B143" s="26"/>
      <c r="C143" s="26"/>
      <c r="D143" s="26"/>
      <c r="E143" s="26"/>
      <c r="F143" s="26"/>
      <c r="G143" s="26"/>
      <c r="H143" s="11"/>
      <c r="I143" s="26"/>
      <c r="J143" s="26"/>
      <c r="K143" s="27"/>
      <c r="M143" s="27"/>
      <c r="O143" s="27"/>
      <c r="R143" s="157"/>
      <c r="S143" s="11"/>
      <c r="T143" s="104"/>
      <c r="U143" s="104"/>
      <c r="V143" s="104"/>
      <c r="AK143" s="108"/>
      <c r="AM143" s="108"/>
      <c r="AN143" s="108"/>
      <c r="AO143" s="52"/>
      <c r="AQ143" s="26"/>
      <c r="AR143" s="121"/>
      <c r="AS143" s="121"/>
      <c r="AT143" s="121"/>
      <c r="AU143" s="121"/>
      <c r="AV143" s="121"/>
      <c r="AW143" s="121"/>
      <c r="AX143" s="121"/>
      <c r="AY143" s="121"/>
      <c r="AZ143" s="121"/>
      <c r="BA143" s="121"/>
      <c r="BB143" s="121"/>
      <c r="BC143" s="121"/>
      <c r="BD143" s="121"/>
      <c r="BE143" s="121"/>
      <c r="BF143" s="121"/>
      <c r="BG143" s="121"/>
      <c r="BH143" s="11"/>
      <c r="BI143" s="11"/>
      <c r="BJ143" s="11"/>
      <c r="BK143" s="26"/>
    </row>
    <row r="144" spans="2:63" s="25" customFormat="1" ht="36" customHeight="1" x14ac:dyDescent="0.15">
      <c r="B144" s="26"/>
      <c r="C144" s="26"/>
      <c r="D144" s="26"/>
      <c r="E144" s="26"/>
      <c r="F144" s="26"/>
      <c r="G144" s="26"/>
      <c r="H144" s="11"/>
      <c r="I144" s="26"/>
      <c r="J144" s="26"/>
      <c r="K144" s="27"/>
      <c r="M144" s="27"/>
      <c r="O144" s="27"/>
      <c r="R144" s="157"/>
      <c r="S144" s="11"/>
      <c r="T144" s="104"/>
      <c r="U144" s="104"/>
      <c r="V144" s="104"/>
      <c r="AK144" s="108"/>
      <c r="AM144" s="108"/>
      <c r="AN144" s="108"/>
      <c r="AO144" s="52"/>
      <c r="AQ144" s="26"/>
      <c r="AR144" s="121"/>
      <c r="AS144" s="121"/>
      <c r="AT144" s="121"/>
      <c r="AU144" s="121"/>
      <c r="AV144" s="121"/>
      <c r="AW144" s="121"/>
      <c r="AX144" s="121"/>
      <c r="AY144" s="121"/>
      <c r="AZ144" s="121"/>
      <c r="BA144" s="121"/>
      <c r="BB144" s="121"/>
      <c r="BC144" s="121"/>
      <c r="BD144" s="121"/>
      <c r="BE144" s="121"/>
      <c r="BF144" s="121"/>
      <c r="BG144" s="121"/>
      <c r="BH144" s="11"/>
      <c r="BI144" s="11"/>
      <c r="BJ144" s="11"/>
      <c r="BK144" s="26"/>
    </row>
    <row r="145" spans="2:63" s="25" customFormat="1" ht="36" customHeight="1" x14ac:dyDescent="0.15">
      <c r="B145" s="26"/>
      <c r="C145" s="26"/>
      <c r="D145" s="26"/>
      <c r="E145" s="26"/>
      <c r="F145" s="26"/>
      <c r="G145" s="26"/>
      <c r="H145" s="11"/>
      <c r="I145" s="26"/>
      <c r="J145" s="26"/>
      <c r="K145" s="27"/>
      <c r="M145" s="27"/>
      <c r="O145" s="27"/>
      <c r="R145" s="157"/>
      <c r="S145" s="11"/>
      <c r="T145" s="104"/>
      <c r="U145" s="104"/>
      <c r="V145" s="104"/>
      <c r="AK145" s="108"/>
      <c r="AM145" s="108"/>
      <c r="AN145" s="108"/>
      <c r="AO145" s="52"/>
      <c r="AQ145" s="26"/>
      <c r="AR145" s="121"/>
      <c r="AS145" s="121"/>
      <c r="AT145" s="121"/>
      <c r="AU145" s="121"/>
      <c r="AV145" s="121"/>
      <c r="AW145" s="121"/>
      <c r="AX145" s="121"/>
      <c r="AY145" s="121"/>
      <c r="AZ145" s="121"/>
      <c r="BA145" s="121"/>
      <c r="BB145" s="121"/>
      <c r="BC145" s="121"/>
      <c r="BD145" s="121"/>
      <c r="BE145" s="121"/>
      <c r="BF145" s="121"/>
      <c r="BG145" s="121"/>
      <c r="BH145" s="11"/>
      <c r="BI145" s="11"/>
      <c r="BJ145" s="11"/>
      <c r="BK145" s="26"/>
    </row>
    <row r="146" spans="2:63" s="25" customFormat="1" ht="36" customHeight="1" x14ac:dyDescent="0.15">
      <c r="B146" s="26"/>
      <c r="C146" s="26"/>
      <c r="D146" s="26"/>
      <c r="E146" s="26"/>
      <c r="F146" s="26"/>
      <c r="G146" s="26"/>
      <c r="H146" s="11"/>
      <c r="I146" s="26"/>
      <c r="J146" s="26"/>
      <c r="K146" s="27"/>
      <c r="M146" s="27"/>
      <c r="O146" s="27"/>
      <c r="R146" s="157"/>
      <c r="S146" s="11"/>
      <c r="T146" s="104"/>
      <c r="U146" s="104"/>
      <c r="V146" s="104"/>
      <c r="AK146" s="108"/>
      <c r="AM146" s="108"/>
      <c r="AN146" s="108"/>
      <c r="AO146" s="52"/>
      <c r="AQ146" s="26"/>
      <c r="AR146" s="121"/>
      <c r="AS146" s="121"/>
      <c r="AT146" s="121"/>
      <c r="AU146" s="121"/>
      <c r="AV146" s="121"/>
      <c r="AW146" s="121"/>
      <c r="AX146" s="121"/>
      <c r="AY146" s="121"/>
      <c r="AZ146" s="121"/>
      <c r="BA146" s="121"/>
      <c r="BB146" s="121"/>
      <c r="BC146" s="121"/>
      <c r="BD146" s="121"/>
      <c r="BE146" s="121"/>
      <c r="BF146" s="121"/>
      <c r="BG146" s="121"/>
      <c r="BH146" s="11"/>
      <c r="BI146" s="11"/>
      <c r="BJ146" s="11"/>
      <c r="BK146" s="26"/>
    </row>
    <row r="147" spans="2:63" s="25" customFormat="1" ht="36" customHeight="1" x14ac:dyDescent="0.15">
      <c r="B147" s="26"/>
      <c r="C147" s="26"/>
      <c r="D147" s="26"/>
      <c r="E147" s="26"/>
      <c r="F147" s="26"/>
      <c r="G147" s="26"/>
      <c r="H147" s="11"/>
      <c r="I147" s="26"/>
      <c r="J147" s="26"/>
      <c r="K147" s="27"/>
      <c r="M147" s="27"/>
      <c r="O147" s="27"/>
      <c r="R147" s="157"/>
      <c r="S147" s="11"/>
      <c r="T147" s="104"/>
      <c r="U147" s="104"/>
      <c r="V147" s="104"/>
      <c r="AK147" s="108"/>
      <c r="AM147" s="108"/>
      <c r="AN147" s="108"/>
      <c r="AO147" s="52"/>
      <c r="AQ147" s="26"/>
      <c r="AR147" s="121"/>
      <c r="AS147" s="121"/>
      <c r="AT147" s="121"/>
      <c r="AU147" s="121"/>
      <c r="AV147" s="121"/>
      <c r="AW147" s="121"/>
      <c r="AX147" s="121"/>
      <c r="AY147" s="121"/>
      <c r="AZ147" s="121"/>
      <c r="BA147" s="121"/>
      <c r="BB147" s="121"/>
      <c r="BC147" s="121"/>
      <c r="BD147" s="121"/>
      <c r="BE147" s="121"/>
      <c r="BF147" s="121"/>
      <c r="BG147" s="121"/>
      <c r="BH147" s="11"/>
      <c r="BI147" s="11"/>
      <c r="BJ147" s="11"/>
      <c r="BK147" s="26"/>
    </row>
    <row r="148" spans="2:63" s="25" customFormat="1" ht="36" customHeight="1" x14ac:dyDescent="0.15">
      <c r="B148" s="26"/>
      <c r="C148" s="26"/>
      <c r="D148" s="26"/>
      <c r="E148" s="26"/>
      <c r="F148" s="26"/>
      <c r="G148" s="26"/>
      <c r="H148" s="11"/>
      <c r="I148" s="26"/>
      <c r="J148" s="26"/>
      <c r="K148" s="27"/>
      <c r="M148" s="27"/>
      <c r="O148" s="27"/>
      <c r="R148" s="157"/>
      <c r="S148" s="11"/>
      <c r="T148" s="104"/>
      <c r="U148" s="104"/>
      <c r="V148" s="104"/>
      <c r="AK148" s="108"/>
      <c r="AM148" s="108"/>
      <c r="AN148" s="108"/>
      <c r="AO148" s="52"/>
      <c r="AQ148" s="26"/>
      <c r="AR148" s="121"/>
      <c r="AS148" s="121"/>
      <c r="AT148" s="121"/>
      <c r="AU148" s="121"/>
      <c r="AV148" s="121"/>
      <c r="AW148" s="121"/>
      <c r="AX148" s="121"/>
      <c r="AY148" s="121"/>
      <c r="AZ148" s="121"/>
      <c r="BA148" s="121"/>
      <c r="BB148" s="121"/>
      <c r="BC148" s="121"/>
      <c r="BD148" s="121"/>
      <c r="BE148" s="121"/>
      <c r="BF148" s="121"/>
      <c r="BG148" s="121"/>
      <c r="BH148" s="11"/>
      <c r="BI148" s="11"/>
      <c r="BJ148" s="11"/>
      <c r="BK148" s="26"/>
    </row>
    <row r="149" spans="2:63" s="25" customFormat="1" ht="36" customHeight="1" x14ac:dyDescent="0.15">
      <c r="B149" s="26"/>
      <c r="C149" s="26"/>
      <c r="D149" s="26"/>
      <c r="E149" s="26"/>
      <c r="F149" s="26"/>
      <c r="G149" s="26"/>
      <c r="H149" s="11"/>
      <c r="I149" s="26"/>
      <c r="J149" s="26"/>
      <c r="K149" s="27"/>
      <c r="M149" s="27"/>
      <c r="O149" s="27"/>
      <c r="R149" s="157"/>
      <c r="S149" s="11"/>
      <c r="T149" s="104"/>
      <c r="U149" s="104"/>
      <c r="V149" s="104"/>
      <c r="AK149" s="108"/>
      <c r="AM149" s="108"/>
      <c r="AN149" s="108"/>
      <c r="AO149" s="52"/>
      <c r="AQ149" s="26"/>
      <c r="AR149" s="121"/>
      <c r="AS149" s="121"/>
      <c r="AT149" s="121"/>
      <c r="AU149" s="121"/>
      <c r="AV149" s="121"/>
      <c r="AW149" s="121"/>
      <c r="AX149" s="121"/>
      <c r="AY149" s="121"/>
      <c r="AZ149" s="121"/>
      <c r="BA149" s="121"/>
      <c r="BB149" s="121"/>
      <c r="BC149" s="121"/>
      <c r="BD149" s="121"/>
      <c r="BE149" s="121"/>
      <c r="BF149" s="121"/>
      <c r="BG149" s="121"/>
      <c r="BH149" s="11"/>
      <c r="BI149" s="11"/>
      <c r="BJ149" s="11"/>
      <c r="BK149" s="26"/>
    </row>
    <row r="150" spans="2:63" s="25" customFormat="1" ht="36" customHeight="1" x14ac:dyDescent="0.15">
      <c r="B150" s="26"/>
      <c r="C150" s="26"/>
      <c r="D150" s="26"/>
      <c r="E150" s="26"/>
      <c r="F150" s="26"/>
      <c r="G150" s="26"/>
      <c r="H150" s="11"/>
      <c r="I150" s="26"/>
      <c r="J150" s="26"/>
      <c r="K150" s="27"/>
      <c r="M150" s="27"/>
      <c r="O150" s="27"/>
      <c r="R150" s="157"/>
      <c r="S150" s="11"/>
      <c r="T150" s="104"/>
      <c r="U150" s="104"/>
      <c r="V150" s="104"/>
      <c r="AK150" s="108"/>
      <c r="AM150" s="108"/>
      <c r="AN150" s="108"/>
      <c r="AO150" s="52"/>
      <c r="AQ150" s="26"/>
      <c r="AR150" s="121"/>
      <c r="AS150" s="121"/>
      <c r="AT150" s="121"/>
      <c r="AU150" s="121"/>
      <c r="AV150" s="121"/>
      <c r="AW150" s="121"/>
      <c r="AX150" s="121"/>
      <c r="AY150" s="121"/>
      <c r="AZ150" s="121"/>
      <c r="BA150" s="121"/>
      <c r="BB150" s="121"/>
      <c r="BC150" s="121"/>
      <c r="BD150" s="121"/>
      <c r="BE150" s="121"/>
      <c r="BF150" s="121"/>
      <c r="BG150" s="121"/>
      <c r="BH150" s="11"/>
      <c r="BI150" s="11"/>
      <c r="BJ150" s="11"/>
      <c r="BK150" s="26"/>
    </row>
    <row r="151" spans="2:63" s="25" customFormat="1" ht="36" customHeight="1" x14ac:dyDescent="0.2">
      <c r="B151" s="26"/>
      <c r="C151" s="26"/>
      <c r="D151" s="26"/>
      <c r="E151" s="26"/>
      <c r="F151" s="26"/>
      <c r="G151" s="26"/>
      <c r="H151" s="11"/>
      <c r="I151" s="26"/>
      <c r="J151" s="26"/>
      <c r="K151" s="27"/>
      <c r="M151" s="27"/>
      <c r="O151" s="27"/>
      <c r="R151" s="157"/>
      <c r="S151" s="11"/>
      <c r="T151" s="65"/>
      <c r="U151" s="65"/>
      <c r="V151" s="65"/>
      <c r="AK151" s="60"/>
      <c r="AM151" s="68"/>
      <c r="AN151" s="63"/>
      <c r="AO151" s="60"/>
      <c r="AQ151" s="26"/>
      <c r="AR151" s="121"/>
      <c r="AS151" s="121"/>
      <c r="AT151" s="121"/>
      <c r="AU151" s="121"/>
      <c r="AV151" s="121"/>
      <c r="AW151" s="121"/>
      <c r="AX151" s="121"/>
      <c r="AY151" s="121"/>
      <c r="AZ151" s="121"/>
      <c r="BA151" s="121"/>
      <c r="BB151" s="121"/>
      <c r="BC151" s="121"/>
      <c r="BD151" s="121"/>
      <c r="BE151" s="121"/>
      <c r="BF151" s="121"/>
      <c r="BG151" s="121"/>
      <c r="BH151" s="11"/>
      <c r="BI151" s="11"/>
      <c r="BJ151" s="11"/>
      <c r="BK151" s="26"/>
    </row>
    <row r="152" spans="2:63" s="25" customFormat="1" ht="36" customHeight="1" x14ac:dyDescent="0.2">
      <c r="B152" s="26"/>
      <c r="C152" s="26"/>
      <c r="D152" s="26"/>
      <c r="E152" s="26"/>
      <c r="F152" s="26"/>
      <c r="G152" s="26"/>
      <c r="H152" s="11"/>
      <c r="I152" s="26"/>
      <c r="J152" s="26"/>
      <c r="K152" s="27"/>
      <c r="M152" s="27"/>
      <c r="O152" s="27"/>
      <c r="R152" s="157"/>
      <c r="S152" s="11"/>
      <c r="T152" s="65"/>
      <c r="U152" s="65"/>
      <c r="V152" s="65"/>
      <c r="AK152" s="60"/>
      <c r="AM152" s="68"/>
      <c r="AN152" s="63"/>
      <c r="AO152" s="60"/>
      <c r="AQ152" s="26"/>
      <c r="AR152" s="121"/>
      <c r="AS152" s="121"/>
      <c r="AT152" s="121"/>
      <c r="AU152" s="121"/>
      <c r="AV152" s="121"/>
      <c r="AW152" s="121"/>
      <c r="AX152" s="121"/>
      <c r="AY152" s="121"/>
      <c r="AZ152" s="121"/>
      <c r="BA152" s="121"/>
      <c r="BB152" s="121"/>
      <c r="BC152" s="121"/>
      <c r="BD152" s="121"/>
      <c r="BE152" s="121"/>
      <c r="BF152" s="121"/>
      <c r="BG152" s="121"/>
      <c r="BH152" s="11"/>
      <c r="BI152" s="11"/>
      <c r="BJ152" s="11"/>
      <c r="BK152" s="26"/>
    </row>
    <row r="153" spans="2:63" s="25" customFormat="1" ht="36" customHeight="1" x14ac:dyDescent="0.2">
      <c r="B153" s="26"/>
      <c r="C153" s="26"/>
      <c r="D153" s="26"/>
      <c r="E153" s="26"/>
      <c r="F153" s="26"/>
      <c r="G153" s="26"/>
      <c r="H153" s="11"/>
      <c r="I153" s="26"/>
      <c r="J153" s="26"/>
      <c r="K153" s="27"/>
      <c r="M153" s="27"/>
      <c r="O153" s="27"/>
      <c r="R153" s="157"/>
      <c r="S153" s="11"/>
      <c r="T153" s="65"/>
      <c r="U153" s="65"/>
      <c r="V153" s="65"/>
      <c r="AK153" s="60"/>
      <c r="AM153" s="68"/>
      <c r="AN153" s="63"/>
      <c r="AO153" s="60"/>
      <c r="AQ153" s="26"/>
      <c r="AR153" s="121"/>
      <c r="AS153" s="121"/>
      <c r="AT153" s="121"/>
      <c r="AU153" s="121"/>
      <c r="AV153" s="121"/>
      <c r="AW153" s="121"/>
      <c r="AX153" s="121"/>
      <c r="AY153" s="121"/>
      <c r="AZ153" s="121"/>
      <c r="BA153" s="121"/>
      <c r="BB153" s="121"/>
      <c r="BC153" s="121"/>
      <c r="BD153" s="121"/>
      <c r="BE153" s="121"/>
      <c r="BF153" s="121"/>
      <c r="BG153" s="121"/>
      <c r="BH153" s="11"/>
      <c r="BI153" s="11"/>
      <c r="BJ153" s="11"/>
      <c r="BK153" s="26"/>
    </row>
    <row r="154" spans="2:63" s="25" customFormat="1" ht="36" customHeight="1" x14ac:dyDescent="0.2">
      <c r="B154" s="26"/>
      <c r="C154" s="26"/>
      <c r="D154" s="26"/>
      <c r="E154" s="26"/>
      <c r="F154" s="26"/>
      <c r="G154" s="26"/>
      <c r="H154" s="11"/>
      <c r="I154" s="26"/>
      <c r="J154" s="26"/>
      <c r="K154" s="27"/>
      <c r="M154" s="27"/>
      <c r="O154" s="27"/>
      <c r="R154" s="157"/>
      <c r="S154" s="11"/>
      <c r="T154" s="65"/>
      <c r="U154" s="65"/>
      <c r="V154" s="65"/>
      <c r="AK154" s="60"/>
      <c r="AM154" s="68"/>
      <c r="AN154" s="63"/>
      <c r="AO154" s="60"/>
      <c r="AQ154" s="26"/>
      <c r="AR154" s="121"/>
      <c r="AS154" s="121"/>
      <c r="AT154" s="121"/>
      <c r="AU154" s="121"/>
      <c r="AV154" s="121"/>
      <c r="AW154" s="121"/>
      <c r="AX154" s="121"/>
      <c r="AY154" s="121"/>
      <c r="AZ154" s="121"/>
      <c r="BA154" s="121"/>
      <c r="BB154" s="121"/>
      <c r="BC154" s="121"/>
      <c r="BD154" s="121"/>
      <c r="BE154" s="121"/>
      <c r="BF154" s="121"/>
      <c r="BG154" s="121"/>
      <c r="BH154" s="11"/>
      <c r="BI154" s="11"/>
      <c r="BJ154" s="11"/>
      <c r="BK154" s="26"/>
    </row>
    <row r="155" spans="2:63" s="25" customFormat="1" ht="36" customHeight="1" x14ac:dyDescent="0.2">
      <c r="B155" s="26"/>
      <c r="C155" s="26"/>
      <c r="D155" s="26"/>
      <c r="E155" s="26"/>
      <c r="F155" s="26"/>
      <c r="G155" s="26"/>
      <c r="H155" s="11"/>
      <c r="I155" s="26"/>
      <c r="J155" s="26"/>
      <c r="K155" s="27"/>
      <c r="M155" s="27"/>
      <c r="O155" s="27"/>
      <c r="R155" s="157"/>
      <c r="S155" s="11"/>
      <c r="T155" s="65"/>
      <c r="U155" s="65"/>
      <c r="V155" s="65"/>
      <c r="AK155" s="60"/>
      <c r="AM155" s="68"/>
      <c r="AN155" s="63"/>
      <c r="AO155" s="60"/>
      <c r="AQ155" s="26"/>
      <c r="AR155" s="121"/>
      <c r="AS155" s="121"/>
      <c r="AT155" s="121"/>
      <c r="AU155" s="121"/>
      <c r="AV155" s="121"/>
      <c r="AW155" s="121"/>
      <c r="AX155" s="121"/>
      <c r="AY155" s="121"/>
      <c r="AZ155" s="121"/>
      <c r="BA155" s="121"/>
      <c r="BB155" s="121"/>
      <c r="BC155" s="121"/>
      <c r="BD155" s="121"/>
      <c r="BE155" s="121"/>
      <c r="BF155" s="121"/>
      <c r="BG155" s="121"/>
      <c r="BH155" s="11"/>
      <c r="BI155" s="11"/>
      <c r="BJ155" s="11"/>
      <c r="BK155" s="26"/>
    </row>
    <row r="156" spans="2:63" s="25" customFormat="1" ht="36" customHeight="1" x14ac:dyDescent="0.2">
      <c r="B156" s="26"/>
      <c r="C156" s="26"/>
      <c r="D156" s="26"/>
      <c r="E156" s="26"/>
      <c r="F156" s="26"/>
      <c r="G156" s="26"/>
      <c r="H156" s="11"/>
      <c r="I156" s="26"/>
      <c r="J156" s="26"/>
      <c r="K156" s="27"/>
      <c r="M156" s="27"/>
      <c r="O156" s="27"/>
      <c r="R156" s="157"/>
      <c r="S156" s="11"/>
      <c r="T156" s="65"/>
      <c r="U156" s="65"/>
      <c r="V156" s="65"/>
      <c r="AK156" s="60"/>
      <c r="AM156" s="68"/>
      <c r="AN156" s="63"/>
      <c r="AO156" s="60"/>
      <c r="AQ156" s="26"/>
      <c r="AR156" s="121"/>
      <c r="AS156" s="121"/>
      <c r="AT156" s="121"/>
      <c r="AU156" s="121"/>
      <c r="AV156" s="121"/>
      <c r="AW156" s="121"/>
      <c r="AX156" s="121"/>
      <c r="AY156" s="121"/>
      <c r="AZ156" s="121"/>
      <c r="BA156" s="121"/>
      <c r="BB156" s="121"/>
      <c r="BC156" s="121"/>
      <c r="BD156" s="121"/>
      <c r="BE156" s="121"/>
      <c r="BF156" s="121"/>
      <c r="BG156" s="121"/>
      <c r="BH156" s="11"/>
      <c r="BI156" s="11"/>
      <c r="BJ156" s="11"/>
      <c r="BK156" s="26"/>
    </row>
    <row r="157" spans="2:63" s="25" customFormat="1" ht="36" customHeight="1" x14ac:dyDescent="0.2">
      <c r="B157" s="26"/>
      <c r="C157" s="26"/>
      <c r="D157" s="26"/>
      <c r="E157" s="26"/>
      <c r="F157" s="26"/>
      <c r="G157" s="26"/>
      <c r="H157" s="11"/>
      <c r="I157" s="26"/>
      <c r="J157" s="26"/>
      <c r="K157" s="27"/>
      <c r="M157" s="27"/>
      <c r="O157" s="27"/>
      <c r="R157" s="157"/>
      <c r="S157" s="11"/>
      <c r="T157" s="65"/>
      <c r="U157" s="65"/>
      <c r="V157" s="65"/>
      <c r="AK157" s="60"/>
      <c r="AM157" s="68"/>
      <c r="AN157" s="63"/>
      <c r="AO157" s="60"/>
      <c r="AQ157" s="26"/>
      <c r="AR157" s="121"/>
      <c r="AS157" s="121"/>
      <c r="AT157" s="121"/>
      <c r="AU157" s="121"/>
      <c r="AV157" s="121"/>
      <c r="AW157" s="121"/>
      <c r="AX157" s="121"/>
      <c r="AY157" s="121"/>
      <c r="AZ157" s="121"/>
      <c r="BA157" s="121"/>
      <c r="BB157" s="121"/>
      <c r="BC157" s="121"/>
      <c r="BD157" s="121"/>
      <c r="BE157" s="121"/>
      <c r="BF157" s="121"/>
      <c r="BG157" s="121"/>
      <c r="BH157" s="11"/>
      <c r="BI157" s="11"/>
      <c r="BJ157" s="11"/>
      <c r="BK157" s="26"/>
    </row>
    <row r="158" spans="2:63" s="25" customFormat="1" ht="36" customHeight="1" x14ac:dyDescent="0.2">
      <c r="B158" s="26"/>
      <c r="C158" s="26"/>
      <c r="D158" s="26"/>
      <c r="E158" s="26"/>
      <c r="F158" s="26"/>
      <c r="G158" s="26"/>
      <c r="H158" s="11"/>
      <c r="I158" s="26"/>
      <c r="J158" s="26"/>
      <c r="K158" s="27"/>
      <c r="M158" s="27"/>
      <c r="O158" s="27"/>
      <c r="R158" s="157"/>
      <c r="S158" s="11"/>
      <c r="T158" s="65"/>
      <c r="U158" s="65"/>
      <c r="V158" s="65"/>
      <c r="AK158" s="60"/>
      <c r="AM158" s="68"/>
      <c r="AN158" s="63"/>
      <c r="AO158" s="60"/>
      <c r="AQ158" s="26"/>
      <c r="AR158" s="121"/>
      <c r="AS158" s="121"/>
      <c r="AT158" s="121"/>
      <c r="AU158" s="121"/>
      <c r="AV158" s="121"/>
      <c r="AW158" s="121"/>
      <c r="AX158" s="121"/>
      <c r="AY158" s="121"/>
      <c r="AZ158" s="121"/>
      <c r="BA158" s="121"/>
      <c r="BB158" s="121"/>
      <c r="BC158" s="121"/>
      <c r="BD158" s="121"/>
      <c r="BE158" s="121"/>
      <c r="BF158" s="121"/>
      <c r="BG158" s="121"/>
      <c r="BH158" s="11"/>
      <c r="BI158" s="11"/>
      <c r="BJ158" s="11"/>
      <c r="BK158" s="26"/>
    </row>
    <row r="159" spans="2:63" s="25" customFormat="1" ht="36" customHeight="1" x14ac:dyDescent="0.2">
      <c r="B159" s="26"/>
      <c r="C159" s="26"/>
      <c r="D159" s="26"/>
      <c r="E159" s="26"/>
      <c r="F159" s="26"/>
      <c r="G159" s="26"/>
      <c r="H159" s="11"/>
      <c r="I159" s="26"/>
      <c r="J159" s="26"/>
      <c r="K159" s="27"/>
      <c r="M159" s="27"/>
      <c r="O159" s="27"/>
      <c r="R159" s="157"/>
      <c r="S159" s="11"/>
      <c r="T159" s="65"/>
      <c r="U159" s="65"/>
      <c r="V159" s="65"/>
      <c r="AK159" s="60"/>
      <c r="AM159" s="68"/>
      <c r="AN159" s="63"/>
      <c r="AO159" s="60"/>
      <c r="AQ159" s="26"/>
      <c r="AR159" s="121"/>
      <c r="AS159" s="121"/>
      <c r="AT159" s="121"/>
      <c r="AU159" s="121"/>
      <c r="AV159" s="121"/>
      <c r="AW159" s="121"/>
      <c r="AX159" s="121"/>
      <c r="AY159" s="121"/>
      <c r="AZ159" s="121"/>
      <c r="BA159" s="121"/>
      <c r="BB159" s="121"/>
      <c r="BC159" s="121"/>
      <c r="BD159" s="121"/>
      <c r="BE159" s="121"/>
      <c r="BF159" s="121"/>
      <c r="BG159" s="121"/>
      <c r="BH159" s="11"/>
      <c r="BI159" s="11"/>
      <c r="BJ159" s="11"/>
      <c r="BK159" s="26"/>
    </row>
    <row r="160" spans="2:63" s="25" customFormat="1" ht="36" customHeight="1" x14ac:dyDescent="0.2">
      <c r="B160" s="26"/>
      <c r="C160" s="26"/>
      <c r="D160" s="26"/>
      <c r="E160" s="26"/>
      <c r="F160" s="26"/>
      <c r="G160" s="26"/>
      <c r="H160" s="11"/>
      <c r="I160" s="26"/>
      <c r="J160" s="26"/>
      <c r="K160" s="27"/>
      <c r="M160" s="27"/>
      <c r="O160" s="27"/>
      <c r="R160" s="157"/>
      <c r="S160" s="11"/>
      <c r="T160" s="65"/>
      <c r="U160" s="65"/>
      <c r="V160" s="65"/>
      <c r="AK160" s="60"/>
      <c r="AM160" s="68"/>
      <c r="AN160" s="63"/>
      <c r="AO160" s="60"/>
      <c r="AQ160" s="26"/>
      <c r="AR160" s="121"/>
      <c r="AS160" s="121"/>
      <c r="AT160" s="121"/>
      <c r="AU160" s="121"/>
      <c r="AV160" s="121"/>
      <c r="AW160" s="121"/>
      <c r="AX160" s="121"/>
      <c r="AY160" s="121"/>
      <c r="AZ160" s="121"/>
      <c r="BA160" s="121"/>
      <c r="BB160" s="121"/>
      <c r="BC160" s="121"/>
      <c r="BD160" s="121"/>
      <c r="BE160" s="121"/>
      <c r="BF160" s="121"/>
      <c r="BG160" s="121"/>
      <c r="BH160" s="11"/>
      <c r="BI160" s="11"/>
      <c r="BJ160" s="11"/>
      <c r="BK160" s="26"/>
    </row>
    <row r="161" spans="2:63" s="25" customFormat="1" ht="36" customHeight="1" x14ac:dyDescent="0.2">
      <c r="B161" s="26"/>
      <c r="C161" s="26"/>
      <c r="D161" s="26"/>
      <c r="E161" s="26"/>
      <c r="F161" s="26"/>
      <c r="G161" s="26"/>
      <c r="H161" s="11"/>
      <c r="I161" s="26"/>
      <c r="J161" s="26"/>
      <c r="K161" s="27"/>
      <c r="M161" s="27"/>
      <c r="O161" s="27"/>
      <c r="R161" s="157"/>
      <c r="S161" s="11"/>
      <c r="T161" s="65"/>
      <c r="U161" s="65"/>
      <c r="V161" s="65"/>
      <c r="AK161" s="60"/>
      <c r="AM161" s="68"/>
      <c r="AN161" s="63"/>
      <c r="AO161" s="60"/>
      <c r="AQ161" s="26"/>
      <c r="AR161" s="121"/>
      <c r="AS161" s="121"/>
      <c r="AT161" s="121"/>
      <c r="AU161" s="121"/>
      <c r="AV161" s="121"/>
      <c r="AW161" s="121"/>
      <c r="AX161" s="121"/>
      <c r="AY161" s="121"/>
      <c r="AZ161" s="121"/>
      <c r="BA161" s="121"/>
      <c r="BB161" s="121"/>
      <c r="BC161" s="121"/>
      <c r="BD161" s="121"/>
      <c r="BE161" s="121"/>
      <c r="BF161" s="121"/>
      <c r="BG161" s="121"/>
      <c r="BH161" s="11"/>
      <c r="BI161" s="11"/>
      <c r="BJ161" s="11"/>
      <c r="BK161" s="26"/>
    </row>
    <row r="162" spans="2:63" s="25" customFormat="1" ht="36" customHeight="1" x14ac:dyDescent="0.2">
      <c r="B162" s="26"/>
      <c r="C162" s="26"/>
      <c r="D162" s="26"/>
      <c r="E162" s="26"/>
      <c r="F162" s="26"/>
      <c r="G162" s="26"/>
      <c r="H162" s="11"/>
      <c r="I162" s="26"/>
      <c r="J162" s="26"/>
      <c r="K162" s="27"/>
      <c r="M162" s="27"/>
      <c r="O162" s="27"/>
      <c r="R162" s="157"/>
      <c r="S162" s="11"/>
      <c r="T162" s="65"/>
      <c r="U162" s="65"/>
      <c r="V162" s="65"/>
      <c r="AK162" s="60"/>
      <c r="AM162" s="68"/>
      <c r="AN162" s="63"/>
      <c r="AO162" s="60"/>
      <c r="AQ162" s="26"/>
      <c r="AR162" s="121"/>
      <c r="AS162" s="121"/>
      <c r="AT162" s="121"/>
      <c r="AU162" s="121"/>
      <c r="AV162" s="121"/>
      <c r="AW162" s="121"/>
      <c r="AX162" s="121"/>
      <c r="AY162" s="121"/>
      <c r="AZ162" s="121"/>
      <c r="BA162" s="121"/>
      <c r="BB162" s="121"/>
      <c r="BC162" s="121"/>
      <c r="BD162" s="121"/>
      <c r="BE162" s="121"/>
      <c r="BF162" s="121"/>
      <c r="BG162" s="121"/>
      <c r="BH162" s="11"/>
      <c r="BI162" s="11"/>
      <c r="BJ162" s="11"/>
      <c r="BK162" s="26"/>
    </row>
    <row r="163" spans="2:63" s="25" customFormat="1" ht="36" customHeight="1" x14ac:dyDescent="0.2">
      <c r="B163" s="26"/>
      <c r="C163" s="26"/>
      <c r="D163" s="26"/>
      <c r="E163" s="26"/>
      <c r="F163" s="26"/>
      <c r="G163" s="26"/>
      <c r="H163" s="11"/>
      <c r="I163" s="26"/>
      <c r="J163" s="26"/>
      <c r="K163" s="27"/>
      <c r="M163" s="27"/>
      <c r="O163" s="27"/>
      <c r="R163" s="157"/>
      <c r="S163" s="11"/>
      <c r="T163" s="65"/>
      <c r="U163" s="65"/>
      <c r="V163" s="65"/>
      <c r="AK163" s="60"/>
      <c r="AM163" s="68"/>
      <c r="AN163" s="63"/>
      <c r="AO163" s="60"/>
      <c r="AQ163" s="26"/>
      <c r="AR163" s="121"/>
      <c r="AS163" s="121"/>
      <c r="AT163" s="121"/>
      <c r="AU163" s="121"/>
      <c r="AV163" s="121"/>
      <c r="AW163" s="121"/>
      <c r="AX163" s="121"/>
      <c r="AY163" s="121"/>
      <c r="AZ163" s="121"/>
      <c r="BA163" s="121"/>
      <c r="BB163" s="121"/>
      <c r="BC163" s="121"/>
      <c r="BD163" s="121"/>
      <c r="BE163" s="121"/>
      <c r="BF163" s="121"/>
      <c r="BG163" s="121"/>
      <c r="BH163" s="11"/>
      <c r="BI163" s="11"/>
      <c r="BJ163" s="11"/>
      <c r="BK163" s="26"/>
    </row>
    <row r="164" spans="2:63" s="25" customFormat="1" ht="36" customHeight="1" x14ac:dyDescent="0.2">
      <c r="B164" s="26"/>
      <c r="C164" s="26"/>
      <c r="D164" s="26"/>
      <c r="E164" s="26"/>
      <c r="F164" s="26"/>
      <c r="G164" s="26"/>
      <c r="H164" s="11"/>
      <c r="I164" s="26"/>
      <c r="J164" s="26"/>
      <c r="K164" s="27"/>
      <c r="M164" s="27"/>
      <c r="O164" s="27"/>
      <c r="R164" s="157"/>
      <c r="S164" s="11"/>
      <c r="T164" s="65"/>
      <c r="U164" s="65"/>
      <c r="V164" s="65"/>
      <c r="AK164" s="60"/>
      <c r="AM164" s="68"/>
      <c r="AN164" s="63"/>
      <c r="AO164" s="60"/>
      <c r="AQ164" s="26"/>
      <c r="AR164" s="121"/>
      <c r="AS164" s="121"/>
      <c r="AT164" s="121"/>
      <c r="AU164" s="121"/>
      <c r="AV164" s="121"/>
      <c r="AW164" s="121"/>
      <c r="AX164" s="121"/>
      <c r="AY164" s="121"/>
      <c r="AZ164" s="121"/>
      <c r="BA164" s="121"/>
      <c r="BB164" s="121"/>
      <c r="BC164" s="121"/>
      <c r="BD164" s="121"/>
      <c r="BE164" s="121"/>
      <c r="BF164" s="121"/>
      <c r="BG164" s="121"/>
      <c r="BH164" s="11"/>
      <c r="BI164" s="11"/>
      <c r="BJ164" s="11"/>
      <c r="BK164" s="26"/>
    </row>
    <row r="165" spans="2:63" s="25" customFormat="1" ht="36" customHeight="1" x14ac:dyDescent="0.2">
      <c r="B165" s="26"/>
      <c r="C165" s="26"/>
      <c r="D165" s="26"/>
      <c r="E165" s="26"/>
      <c r="F165" s="26"/>
      <c r="G165" s="26"/>
      <c r="H165" s="11"/>
      <c r="I165" s="26"/>
      <c r="J165" s="26"/>
      <c r="K165" s="27"/>
      <c r="M165" s="27"/>
      <c r="O165" s="27"/>
      <c r="R165" s="157"/>
      <c r="S165" s="11"/>
      <c r="T165" s="65"/>
      <c r="U165" s="65"/>
      <c r="V165" s="65"/>
      <c r="AK165" s="60"/>
      <c r="AM165" s="68"/>
      <c r="AN165" s="63"/>
      <c r="AO165" s="60"/>
      <c r="AQ165" s="26"/>
      <c r="AR165" s="121"/>
      <c r="AS165" s="121"/>
      <c r="AT165" s="121"/>
      <c r="AU165" s="121"/>
      <c r="AV165" s="121"/>
      <c r="AW165" s="121"/>
      <c r="AX165" s="121"/>
      <c r="AY165" s="121"/>
      <c r="AZ165" s="121"/>
      <c r="BA165" s="121"/>
      <c r="BB165" s="121"/>
      <c r="BC165" s="121"/>
      <c r="BD165" s="121"/>
      <c r="BE165" s="121"/>
      <c r="BF165" s="121"/>
      <c r="BG165" s="121"/>
      <c r="BH165" s="11"/>
      <c r="BI165" s="11"/>
      <c r="BJ165" s="11"/>
      <c r="BK165" s="26"/>
    </row>
    <row r="166" spans="2:63" s="25" customFormat="1" ht="36" customHeight="1" x14ac:dyDescent="0.2">
      <c r="B166" s="26"/>
      <c r="C166" s="26"/>
      <c r="D166" s="26"/>
      <c r="E166" s="26"/>
      <c r="F166" s="26"/>
      <c r="G166" s="26"/>
      <c r="H166" s="11"/>
      <c r="I166" s="26"/>
      <c r="J166" s="26"/>
      <c r="K166" s="27"/>
      <c r="M166" s="27"/>
      <c r="O166" s="27"/>
      <c r="R166" s="157"/>
      <c r="S166" s="11"/>
      <c r="T166" s="65"/>
      <c r="U166" s="65"/>
      <c r="V166" s="65"/>
      <c r="AK166" s="60"/>
      <c r="AM166" s="68"/>
      <c r="AN166" s="63"/>
      <c r="AO166" s="60"/>
      <c r="AQ166" s="26"/>
      <c r="AR166" s="121"/>
      <c r="AS166" s="121"/>
      <c r="AT166" s="121"/>
      <c r="AU166" s="121"/>
      <c r="AV166" s="121"/>
      <c r="AW166" s="121"/>
      <c r="AX166" s="121"/>
      <c r="AY166" s="121"/>
      <c r="AZ166" s="121"/>
      <c r="BA166" s="121"/>
      <c r="BB166" s="121"/>
      <c r="BC166" s="121"/>
      <c r="BD166" s="121"/>
      <c r="BE166" s="121"/>
      <c r="BF166" s="121"/>
      <c r="BG166" s="121"/>
      <c r="BH166" s="11"/>
      <c r="BI166" s="11"/>
      <c r="BJ166" s="11"/>
      <c r="BK166" s="26"/>
    </row>
    <row r="167" spans="2:63" s="25" customFormat="1" ht="36" customHeight="1" x14ac:dyDescent="0.2">
      <c r="B167" s="26"/>
      <c r="C167" s="26"/>
      <c r="D167" s="26"/>
      <c r="E167" s="26"/>
      <c r="F167" s="26"/>
      <c r="G167" s="26"/>
      <c r="H167" s="11"/>
      <c r="I167" s="26"/>
      <c r="J167" s="26"/>
      <c r="K167" s="27"/>
      <c r="M167" s="27"/>
      <c r="O167" s="27"/>
      <c r="R167" s="157"/>
      <c r="S167" s="11"/>
      <c r="T167" s="65"/>
      <c r="U167" s="65"/>
      <c r="V167" s="65"/>
      <c r="AK167" s="60"/>
      <c r="AM167" s="68"/>
      <c r="AN167" s="63"/>
      <c r="AO167" s="60"/>
      <c r="AQ167" s="26"/>
      <c r="AR167" s="121"/>
      <c r="AS167" s="121"/>
      <c r="AT167" s="121"/>
      <c r="AU167" s="121"/>
      <c r="AV167" s="121"/>
      <c r="AW167" s="121"/>
      <c r="AX167" s="121"/>
      <c r="AY167" s="121"/>
      <c r="AZ167" s="121"/>
      <c r="BA167" s="121"/>
      <c r="BB167" s="121"/>
      <c r="BC167" s="121"/>
      <c r="BD167" s="121"/>
      <c r="BE167" s="121"/>
      <c r="BF167" s="121"/>
      <c r="BG167" s="121"/>
      <c r="BH167" s="11"/>
      <c r="BI167" s="11"/>
      <c r="BJ167" s="11"/>
      <c r="BK167" s="26"/>
    </row>
    <row r="168" spans="2:63" s="25" customFormat="1" ht="36" customHeight="1" x14ac:dyDescent="0.2">
      <c r="B168" s="26"/>
      <c r="C168" s="26"/>
      <c r="D168" s="26"/>
      <c r="E168" s="26"/>
      <c r="F168" s="26"/>
      <c r="G168" s="26"/>
      <c r="H168" s="11"/>
      <c r="I168" s="26"/>
      <c r="J168" s="26"/>
      <c r="K168" s="27"/>
      <c r="M168" s="27"/>
      <c r="O168" s="27"/>
      <c r="R168" s="157"/>
      <c r="S168" s="11"/>
      <c r="T168" s="65"/>
      <c r="U168" s="65"/>
      <c r="V168" s="65"/>
      <c r="AK168" s="60"/>
      <c r="AM168" s="68"/>
      <c r="AN168" s="63"/>
      <c r="AO168" s="60"/>
      <c r="AQ168" s="26"/>
      <c r="AR168" s="121"/>
      <c r="AS168" s="121"/>
      <c r="AT168" s="121"/>
      <c r="AU168" s="121"/>
      <c r="AV168" s="121"/>
      <c r="AW168" s="121"/>
      <c r="AX168" s="121"/>
      <c r="AY168" s="121"/>
      <c r="AZ168" s="121"/>
      <c r="BA168" s="121"/>
      <c r="BB168" s="121"/>
      <c r="BC168" s="121"/>
      <c r="BD168" s="121"/>
      <c r="BE168" s="121"/>
      <c r="BF168" s="121"/>
      <c r="BG168" s="121"/>
      <c r="BH168" s="11"/>
      <c r="BI168" s="11"/>
      <c r="BJ168" s="11"/>
      <c r="BK168" s="26"/>
    </row>
    <row r="169" spans="2:63" s="25" customFormat="1" ht="36" customHeight="1" x14ac:dyDescent="0.2">
      <c r="B169" s="26"/>
      <c r="C169" s="26"/>
      <c r="D169" s="26"/>
      <c r="E169" s="26"/>
      <c r="F169" s="26"/>
      <c r="G169" s="26"/>
      <c r="H169" s="11"/>
      <c r="I169" s="26"/>
      <c r="J169" s="26"/>
      <c r="K169" s="27"/>
      <c r="M169" s="27"/>
      <c r="O169" s="27"/>
      <c r="R169" s="157"/>
      <c r="S169" s="11"/>
      <c r="T169" s="65"/>
      <c r="U169" s="65"/>
      <c r="V169" s="65"/>
      <c r="AK169" s="60"/>
      <c r="AM169" s="68"/>
      <c r="AN169" s="63"/>
      <c r="AO169" s="60"/>
      <c r="AQ169" s="26"/>
      <c r="AR169" s="121"/>
      <c r="AS169" s="121"/>
      <c r="AT169" s="121"/>
      <c r="AU169" s="121"/>
      <c r="AV169" s="121"/>
      <c r="AW169" s="121"/>
      <c r="AX169" s="121"/>
      <c r="AY169" s="121"/>
      <c r="AZ169" s="121"/>
      <c r="BA169" s="121"/>
      <c r="BB169" s="121"/>
      <c r="BC169" s="121"/>
      <c r="BD169" s="121"/>
      <c r="BE169" s="121"/>
      <c r="BF169" s="121"/>
      <c r="BG169" s="121"/>
      <c r="BH169" s="11"/>
      <c r="BI169" s="11"/>
      <c r="BJ169" s="11"/>
      <c r="BK169" s="26"/>
    </row>
    <row r="170" spans="2:63" s="25" customFormat="1" ht="36" customHeight="1" x14ac:dyDescent="0.2">
      <c r="B170" s="26"/>
      <c r="C170" s="26"/>
      <c r="D170" s="26"/>
      <c r="E170" s="26"/>
      <c r="F170" s="26"/>
      <c r="G170" s="26"/>
      <c r="H170" s="11"/>
      <c r="I170" s="26"/>
      <c r="J170" s="26"/>
      <c r="K170" s="27"/>
      <c r="M170" s="27"/>
      <c r="O170" s="27"/>
      <c r="R170" s="157"/>
      <c r="S170" s="11"/>
      <c r="T170" s="65"/>
      <c r="U170" s="65"/>
      <c r="V170" s="65"/>
      <c r="AK170" s="60"/>
      <c r="AM170" s="68"/>
      <c r="AN170" s="63"/>
      <c r="AO170" s="60"/>
      <c r="AQ170" s="26"/>
      <c r="AR170" s="121"/>
      <c r="AS170" s="121"/>
      <c r="AT170" s="121"/>
      <c r="AU170" s="121"/>
      <c r="AV170" s="121"/>
      <c r="AW170" s="121"/>
      <c r="AX170" s="121"/>
      <c r="AY170" s="121"/>
      <c r="AZ170" s="121"/>
      <c r="BA170" s="121"/>
      <c r="BB170" s="121"/>
      <c r="BC170" s="121"/>
      <c r="BD170" s="121"/>
      <c r="BE170" s="121"/>
      <c r="BF170" s="121"/>
      <c r="BG170" s="121"/>
      <c r="BH170" s="11"/>
      <c r="BI170" s="11"/>
      <c r="BJ170" s="11"/>
      <c r="BK170" s="26"/>
    </row>
    <row r="171" spans="2:63" s="25" customFormat="1" ht="36" customHeight="1" x14ac:dyDescent="0.2">
      <c r="B171" s="26"/>
      <c r="C171" s="26"/>
      <c r="D171" s="26"/>
      <c r="E171" s="26"/>
      <c r="F171" s="26"/>
      <c r="G171" s="26"/>
      <c r="H171" s="11"/>
      <c r="I171" s="26"/>
      <c r="J171" s="26"/>
      <c r="K171" s="27"/>
      <c r="M171" s="27"/>
      <c r="O171" s="27"/>
      <c r="R171" s="157"/>
      <c r="S171" s="11"/>
      <c r="T171" s="65"/>
      <c r="U171" s="65"/>
      <c r="V171" s="65"/>
      <c r="AK171" s="60"/>
      <c r="AM171" s="68"/>
      <c r="AN171" s="63"/>
      <c r="AO171" s="60"/>
      <c r="AQ171" s="26"/>
      <c r="AR171" s="121"/>
      <c r="AS171" s="121"/>
      <c r="AT171" s="121"/>
      <c r="AU171" s="121"/>
      <c r="AV171" s="121"/>
      <c r="AW171" s="121"/>
      <c r="AX171" s="121"/>
      <c r="AY171" s="121"/>
      <c r="AZ171" s="121"/>
      <c r="BA171" s="121"/>
      <c r="BB171" s="121"/>
      <c r="BC171" s="121"/>
      <c r="BD171" s="121"/>
      <c r="BE171" s="121"/>
      <c r="BF171" s="121"/>
      <c r="BG171" s="121"/>
      <c r="BH171" s="11"/>
      <c r="BI171" s="11"/>
      <c r="BJ171" s="11"/>
      <c r="BK171" s="26"/>
    </row>
    <row r="172" spans="2:63" s="25" customFormat="1" ht="36" customHeight="1" x14ac:dyDescent="0.2">
      <c r="B172" s="26"/>
      <c r="C172" s="26"/>
      <c r="D172" s="26"/>
      <c r="E172" s="26"/>
      <c r="F172" s="26"/>
      <c r="G172" s="26"/>
      <c r="H172" s="11"/>
      <c r="I172" s="26"/>
      <c r="J172" s="26"/>
      <c r="K172" s="27"/>
      <c r="M172" s="27"/>
      <c r="O172" s="27"/>
      <c r="R172" s="157"/>
      <c r="S172" s="11"/>
      <c r="T172" s="65"/>
      <c r="U172" s="65"/>
      <c r="V172" s="65"/>
      <c r="AK172" s="60"/>
      <c r="AM172" s="68"/>
      <c r="AN172" s="63"/>
      <c r="AO172" s="60"/>
      <c r="AQ172" s="26"/>
      <c r="AR172" s="121"/>
      <c r="AS172" s="121"/>
      <c r="AT172" s="121"/>
      <c r="AU172" s="121"/>
      <c r="AV172" s="121"/>
      <c r="AW172" s="121"/>
      <c r="AX172" s="121"/>
      <c r="AY172" s="121"/>
      <c r="AZ172" s="121"/>
      <c r="BA172" s="121"/>
      <c r="BB172" s="121"/>
      <c r="BC172" s="121"/>
      <c r="BD172" s="121"/>
      <c r="BE172" s="121"/>
      <c r="BF172" s="121"/>
      <c r="BG172" s="121"/>
      <c r="BH172" s="11"/>
      <c r="BI172" s="11"/>
      <c r="BJ172" s="11"/>
      <c r="BK172" s="26"/>
    </row>
    <row r="173" spans="2:63" s="25" customFormat="1" ht="36" customHeight="1" x14ac:dyDescent="0.2">
      <c r="B173" s="26"/>
      <c r="C173" s="26"/>
      <c r="D173" s="26"/>
      <c r="E173" s="26"/>
      <c r="F173" s="26"/>
      <c r="G173" s="26"/>
      <c r="H173" s="11"/>
      <c r="I173" s="26"/>
      <c r="J173" s="26"/>
      <c r="K173" s="27"/>
      <c r="M173" s="27"/>
      <c r="O173" s="27"/>
      <c r="R173" s="157"/>
      <c r="S173" s="11"/>
      <c r="T173" s="65"/>
      <c r="U173" s="65"/>
      <c r="V173" s="65"/>
      <c r="AK173" s="60"/>
      <c r="AM173" s="68"/>
      <c r="AN173" s="63"/>
      <c r="AO173" s="60"/>
      <c r="AQ173" s="26"/>
      <c r="AR173" s="121"/>
      <c r="AS173" s="121"/>
      <c r="AT173" s="121"/>
      <c r="AU173" s="121"/>
      <c r="AV173" s="121"/>
      <c r="AW173" s="121"/>
      <c r="AX173" s="121"/>
      <c r="AY173" s="121"/>
      <c r="AZ173" s="121"/>
      <c r="BA173" s="121"/>
      <c r="BB173" s="121"/>
      <c r="BC173" s="121"/>
      <c r="BD173" s="121"/>
      <c r="BE173" s="121"/>
      <c r="BF173" s="121"/>
      <c r="BG173" s="121"/>
      <c r="BH173" s="11"/>
      <c r="BI173" s="11"/>
      <c r="BJ173" s="11"/>
      <c r="BK173" s="26"/>
    </row>
    <row r="174" spans="2:63" s="25" customFormat="1" ht="36" customHeight="1" x14ac:dyDescent="0.2">
      <c r="B174" s="26"/>
      <c r="C174" s="26"/>
      <c r="D174" s="26"/>
      <c r="E174" s="26"/>
      <c r="F174" s="26"/>
      <c r="G174" s="26"/>
      <c r="H174" s="11"/>
      <c r="I174" s="26"/>
      <c r="J174" s="26"/>
      <c r="K174" s="27"/>
      <c r="M174" s="27"/>
      <c r="O174" s="27"/>
      <c r="R174" s="157"/>
      <c r="S174" s="11"/>
      <c r="T174" s="65"/>
      <c r="U174" s="65"/>
      <c r="V174" s="65"/>
      <c r="AK174" s="60"/>
      <c r="AM174" s="68"/>
      <c r="AN174" s="63"/>
      <c r="AO174" s="60"/>
      <c r="AQ174" s="26"/>
      <c r="AR174" s="121"/>
      <c r="AS174" s="121"/>
      <c r="AT174" s="121"/>
      <c r="AU174" s="121"/>
      <c r="AV174" s="121"/>
      <c r="AW174" s="121"/>
      <c r="AX174" s="121"/>
      <c r="AY174" s="121"/>
      <c r="AZ174" s="121"/>
      <c r="BA174" s="121"/>
      <c r="BB174" s="121"/>
      <c r="BC174" s="121"/>
      <c r="BD174" s="121"/>
      <c r="BE174" s="121"/>
      <c r="BF174" s="121"/>
      <c r="BG174" s="121"/>
      <c r="BH174" s="11"/>
      <c r="BI174" s="11"/>
      <c r="BJ174" s="11"/>
      <c r="BK174" s="26"/>
    </row>
    <row r="175" spans="2:63" s="25" customFormat="1" ht="36" customHeight="1" x14ac:dyDescent="0.2">
      <c r="B175" s="26"/>
      <c r="C175" s="26"/>
      <c r="D175" s="26"/>
      <c r="E175" s="26"/>
      <c r="F175" s="26"/>
      <c r="G175" s="26"/>
      <c r="H175" s="11"/>
      <c r="I175" s="26"/>
      <c r="J175" s="26"/>
      <c r="K175" s="27"/>
      <c r="M175" s="27"/>
      <c r="O175" s="27"/>
      <c r="R175" s="157"/>
      <c r="S175" s="11"/>
      <c r="T175" s="65"/>
      <c r="U175" s="65"/>
      <c r="V175" s="65"/>
      <c r="AK175" s="60"/>
      <c r="AM175" s="68"/>
      <c r="AN175" s="63"/>
      <c r="AO175" s="60"/>
      <c r="AQ175" s="26"/>
      <c r="AR175" s="121"/>
      <c r="AS175" s="121"/>
      <c r="AT175" s="121"/>
      <c r="AU175" s="121"/>
      <c r="AV175" s="121"/>
      <c r="AW175" s="121"/>
      <c r="AX175" s="121"/>
      <c r="AY175" s="121"/>
      <c r="AZ175" s="121"/>
      <c r="BA175" s="121"/>
      <c r="BB175" s="121"/>
      <c r="BC175" s="121"/>
      <c r="BD175" s="121"/>
      <c r="BE175" s="121"/>
      <c r="BF175" s="121"/>
      <c r="BG175" s="121"/>
      <c r="BH175" s="11"/>
      <c r="BI175" s="11"/>
      <c r="BJ175" s="11"/>
      <c r="BK175" s="26"/>
    </row>
    <row r="176" spans="2:63" s="25" customFormat="1" ht="36" customHeight="1" x14ac:dyDescent="0.2">
      <c r="B176" s="26"/>
      <c r="C176" s="26"/>
      <c r="D176" s="26"/>
      <c r="E176" s="26"/>
      <c r="F176" s="26"/>
      <c r="G176" s="26"/>
      <c r="H176" s="11"/>
      <c r="I176" s="26"/>
      <c r="J176" s="26"/>
      <c r="K176" s="27"/>
      <c r="M176" s="27"/>
      <c r="O176" s="27"/>
      <c r="R176" s="157"/>
      <c r="S176" s="11"/>
      <c r="T176" s="65"/>
      <c r="U176" s="65"/>
      <c r="V176" s="65"/>
      <c r="AK176" s="60"/>
      <c r="AM176" s="68"/>
      <c r="AN176" s="63"/>
      <c r="AO176" s="60"/>
      <c r="AQ176" s="26"/>
      <c r="AR176" s="121"/>
      <c r="AS176" s="121"/>
      <c r="AT176" s="121"/>
      <c r="AU176" s="121"/>
      <c r="AV176" s="121"/>
      <c r="AW176" s="121"/>
      <c r="AX176" s="121"/>
      <c r="AY176" s="121"/>
      <c r="AZ176" s="121"/>
      <c r="BA176" s="121"/>
      <c r="BB176" s="121"/>
      <c r="BC176" s="121"/>
      <c r="BD176" s="121"/>
      <c r="BE176" s="121"/>
      <c r="BF176" s="121"/>
      <c r="BG176" s="121"/>
      <c r="BH176" s="11"/>
      <c r="BI176" s="11"/>
      <c r="BJ176" s="11"/>
      <c r="BK176" s="26"/>
    </row>
    <row r="177" spans="2:63" s="25" customFormat="1" ht="36" customHeight="1" x14ac:dyDescent="0.2">
      <c r="B177" s="26"/>
      <c r="C177" s="26"/>
      <c r="D177" s="26"/>
      <c r="E177" s="26"/>
      <c r="F177" s="26"/>
      <c r="G177" s="26"/>
      <c r="H177" s="11"/>
      <c r="I177" s="26"/>
      <c r="J177" s="26"/>
      <c r="K177" s="27"/>
      <c r="M177" s="27"/>
      <c r="O177" s="27"/>
      <c r="R177" s="157"/>
      <c r="S177" s="11"/>
      <c r="T177" s="65"/>
      <c r="U177" s="65"/>
      <c r="V177" s="65"/>
      <c r="AK177" s="60"/>
      <c r="AM177" s="68"/>
      <c r="AN177" s="63"/>
      <c r="AO177" s="60"/>
      <c r="AQ177" s="26"/>
      <c r="AR177" s="121"/>
      <c r="AS177" s="121"/>
      <c r="AT177" s="121"/>
      <c r="AU177" s="121"/>
      <c r="AV177" s="121"/>
      <c r="AW177" s="121"/>
      <c r="AX177" s="121"/>
      <c r="AY177" s="121"/>
      <c r="AZ177" s="121"/>
      <c r="BA177" s="121"/>
      <c r="BB177" s="121"/>
      <c r="BC177" s="121"/>
      <c r="BD177" s="121"/>
      <c r="BE177" s="121"/>
      <c r="BF177" s="121"/>
      <c r="BG177" s="121"/>
      <c r="BH177" s="11"/>
      <c r="BI177" s="11"/>
      <c r="BJ177" s="11"/>
      <c r="BK177" s="26"/>
    </row>
    <row r="178" spans="2:63" s="25" customFormat="1" ht="36" customHeight="1" x14ac:dyDescent="0.2">
      <c r="B178" s="26"/>
      <c r="C178" s="26"/>
      <c r="D178" s="26"/>
      <c r="E178" s="26"/>
      <c r="F178" s="26"/>
      <c r="G178" s="26"/>
      <c r="H178" s="11"/>
      <c r="I178" s="26"/>
      <c r="J178" s="26"/>
      <c r="K178" s="27"/>
      <c r="M178" s="27"/>
      <c r="O178" s="27"/>
      <c r="R178" s="157"/>
      <c r="S178" s="11"/>
      <c r="T178" s="65"/>
      <c r="U178" s="65"/>
      <c r="V178" s="65"/>
      <c r="AK178" s="60"/>
      <c r="AM178" s="68"/>
      <c r="AN178" s="63"/>
      <c r="AO178" s="60"/>
      <c r="AQ178" s="26"/>
      <c r="AR178" s="121"/>
      <c r="AS178" s="121"/>
      <c r="AT178" s="121"/>
      <c r="AU178" s="121"/>
      <c r="AV178" s="121"/>
      <c r="AW178" s="121"/>
      <c r="AX178" s="121"/>
      <c r="AY178" s="121"/>
      <c r="AZ178" s="121"/>
      <c r="BA178" s="121"/>
      <c r="BB178" s="121"/>
      <c r="BC178" s="121"/>
      <c r="BD178" s="121"/>
      <c r="BE178" s="121"/>
      <c r="BF178" s="121"/>
      <c r="BG178" s="121"/>
      <c r="BH178" s="11"/>
      <c r="BI178" s="11"/>
      <c r="BJ178" s="11"/>
      <c r="BK178" s="26"/>
    </row>
    <row r="179" spans="2:63" s="25" customFormat="1" ht="36" customHeight="1" x14ac:dyDescent="0.2">
      <c r="B179" s="26"/>
      <c r="C179" s="26"/>
      <c r="D179" s="26"/>
      <c r="E179" s="26"/>
      <c r="F179" s="26"/>
      <c r="G179" s="26"/>
      <c r="H179" s="11"/>
      <c r="I179" s="26"/>
      <c r="J179" s="26"/>
      <c r="K179" s="27"/>
      <c r="M179" s="27"/>
      <c r="O179" s="27"/>
      <c r="R179" s="157"/>
      <c r="S179" s="11"/>
      <c r="T179" s="65"/>
      <c r="U179" s="65"/>
      <c r="V179" s="65"/>
      <c r="AK179" s="60"/>
      <c r="AM179" s="68"/>
      <c r="AN179" s="63"/>
      <c r="AO179" s="60"/>
      <c r="AQ179" s="26"/>
      <c r="AR179" s="121"/>
      <c r="AS179" s="121"/>
      <c r="AT179" s="121"/>
      <c r="AU179" s="121"/>
      <c r="AV179" s="121"/>
      <c r="AW179" s="121"/>
      <c r="AX179" s="121"/>
      <c r="AY179" s="121"/>
      <c r="AZ179" s="121"/>
      <c r="BA179" s="121"/>
      <c r="BB179" s="121"/>
      <c r="BC179" s="121"/>
      <c r="BD179" s="121"/>
      <c r="BE179" s="121"/>
      <c r="BF179" s="121"/>
      <c r="BG179" s="121"/>
      <c r="BH179" s="11"/>
      <c r="BI179" s="11"/>
      <c r="BJ179" s="11"/>
      <c r="BK179" s="26"/>
    </row>
    <row r="180" spans="2:63" s="25" customFormat="1" ht="36" customHeight="1" x14ac:dyDescent="0.2">
      <c r="B180" s="26"/>
      <c r="C180" s="26"/>
      <c r="D180" s="26"/>
      <c r="E180" s="26"/>
      <c r="F180" s="26"/>
      <c r="G180" s="26"/>
      <c r="H180" s="11"/>
      <c r="I180" s="26"/>
      <c r="J180" s="26"/>
      <c r="K180" s="27"/>
      <c r="M180" s="27"/>
      <c r="O180" s="27"/>
      <c r="R180" s="157"/>
      <c r="S180" s="11"/>
      <c r="T180" s="65"/>
      <c r="U180" s="65"/>
      <c r="V180" s="65"/>
      <c r="AK180" s="60"/>
      <c r="AM180" s="68"/>
      <c r="AN180" s="63"/>
      <c r="AO180" s="60"/>
      <c r="AQ180" s="26"/>
      <c r="AR180" s="121"/>
      <c r="AS180" s="121"/>
      <c r="AT180" s="121"/>
      <c r="AU180" s="121"/>
      <c r="AV180" s="121"/>
      <c r="AW180" s="121"/>
      <c r="AX180" s="121"/>
      <c r="AY180" s="121"/>
      <c r="AZ180" s="121"/>
      <c r="BA180" s="121"/>
      <c r="BB180" s="121"/>
      <c r="BC180" s="121"/>
      <c r="BD180" s="121"/>
      <c r="BE180" s="121"/>
      <c r="BF180" s="121"/>
      <c r="BG180" s="121"/>
      <c r="BH180" s="11"/>
      <c r="BI180" s="11"/>
      <c r="BJ180" s="11"/>
      <c r="BK180" s="26"/>
    </row>
    <row r="181" spans="2:63" s="25" customFormat="1" ht="36" customHeight="1" x14ac:dyDescent="0.2">
      <c r="B181" s="26"/>
      <c r="C181" s="26"/>
      <c r="D181" s="26"/>
      <c r="E181" s="26"/>
      <c r="F181" s="26"/>
      <c r="G181" s="26"/>
      <c r="H181" s="11"/>
      <c r="I181" s="26"/>
      <c r="J181" s="26"/>
      <c r="K181" s="27"/>
      <c r="M181" s="27"/>
      <c r="O181" s="27"/>
      <c r="R181" s="157"/>
      <c r="S181" s="11"/>
      <c r="T181" s="65"/>
      <c r="U181" s="65"/>
      <c r="V181" s="65"/>
      <c r="AK181" s="60"/>
      <c r="AM181" s="68"/>
      <c r="AN181" s="63"/>
      <c r="AO181" s="60"/>
      <c r="AQ181" s="26"/>
      <c r="AR181" s="121"/>
      <c r="AS181" s="121"/>
      <c r="AT181" s="121"/>
      <c r="AU181" s="121"/>
      <c r="AV181" s="121"/>
      <c r="AW181" s="121"/>
      <c r="AX181" s="121"/>
      <c r="AY181" s="121"/>
      <c r="AZ181" s="121"/>
      <c r="BA181" s="121"/>
      <c r="BB181" s="121"/>
      <c r="BC181" s="121"/>
      <c r="BD181" s="121"/>
      <c r="BE181" s="121"/>
      <c r="BF181" s="121"/>
      <c r="BG181" s="121"/>
      <c r="BH181" s="11"/>
      <c r="BI181" s="11"/>
      <c r="BJ181" s="11"/>
      <c r="BK181" s="26"/>
    </row>
    <row r="182" spans="2:63" s="25" customFormat="1" ht="36" customHeight="1" x14ac:dyDescent="0.2">
      <c r="B182" s="26"/>
      <c r="C182" s="26"/>
      <c r="D182" s="26"/>
      <c r="E182" s="26"/>
      <c r="F182" s="26"/>
      <c r="G182" s="26"/>
      <c r="H182" s="11"/>
      <c r="I182" s="26"/>
      <c r="J182" s="26"/>
      <c r="K182" s="27"/>
      <c r="M182" s="27"/>
      <c r="O182" s="27"/>
      <c r="R182" s="157"/>
      <c r="S182" s="11"/>
      <c r="T182" s="65"/>
      <c r="U182" s="65"/>
      <c r="V182" s="65"/>
      <c r="AK182" s="60"/>
      <c r="AM182" s="68"/>
      <c r="AN182" s="63"/>
      <c r="AO182" s="60"/>
      <c r="AQ182" s="26"/>
      <c r="AR182" s="121"/>
      <c r="AS182" s="121"/>
      <c r="AT182" s="121"/>
      <c r="AU182" s="121"/>
      <c r="AV182" s="121"/>
      <c r="AW182" s="121"/>
      <c r="AX182" s="121"/>
      <c r="AY182" s="121"/>
      <c r="AZ182" s="121"/>
      <c r="BA182" s="121"/>
      <c r="BB182" s="121"/>
      <c r="BC182" s="121"/>
      <c r="BD182" s="121"/>
      <c r="BE182" s="121"/>
      <c r="BF182" s="121"/>
      <c r="BG182" s="121"/>
      <c r="BH182" s="11"/>
      <c r="BI182" s="11"/>
      <c r="BJ182" s="11"/>
      <c r="BK182" s="26"/>
    </row>
    <row r="183" spans="2:63" s="25" customFormat="1" ht="36" customHeight="1" x14ac:dyDescent="0.2">
      <c r="B183" s="26"/>
      <c r="C183" s="26"/>
      <c r="D183" s="26"/>
      <c r="E183" s="26"/>
      <c r="F183" s="26"/>
      <c r="G183" s="26"/>
      <c r="H183" s="11"/>
      <c r="I183" s="26"/>
      <c r="J183" s="26"/>
      <c r="K183" s="27"/>
      <c r="M183" s="27"/>
      <c r="O183" s="27"/>
      <c r="R183" s="157"/>
      <c r="S183" s="11"/>
      <c r="T183" s="65"/>
      <c r="U183" s="65"/>
      <c r="V183" s="65"/>
      <c r="AK183" s="60"/>
      <c r="AM183" s="68"/>
      <c r="AN183" s="63"/>
      <c r="AO183" s="60"/>
      <c r="AQ183" s="26"/>
      <c r="AR183" s="121"/>
      <c r="AS183" s="121"/>
      <c r="AT183" s="121"/>
      <c r="AU183" s="121"/>
      <c r="AV183" s="121"/>
      <c r="AW183" s="121"/>
      <c r="AX183" s="121"/>
      <c r="AY183" s="121"/>
      <c r="AZ183" s="121"/>
      <c r="BA183" s="121"/>
      <c r="BB183" s="121"/>
      <c r="BC183" s="121"/>
      <c r="BD183" s="121"/>
      <c r="BE183" s="121"/>
      <c r="BF183" s="121"/>
      <c r="BG183" s="121"/>
      <c r="BH183" s="11"/>
      <c r="BI183" s="11"/>
      <c r="BJ183" s="11"/>
      <c r="BK183" s="26"/>
    </row>
    <row r="184" spans="2:63" s="25" customFormat="1" ht="36" customHeight="1" x14ac:dyDescent="0.2">
      <c r="B184" s="26"/>
      <c r="C184" s="26"/>
      <c r="D184" s="26"/>
      <c r="E184" s="26"/>
      <c r="F184" s="26"/>
      <c r="G184" s="26"/>
      <c r="H184" s="11"/>
      <c r="I184" s="26"/>
      <c r="J184" s="26"/>
      <c r="K184" s="27"/>
      <c r="M184" s="27"/>
      <c r="O184" s="27"/>
      <c r="R184" s="157"/>
      <c r="S184" s="11"/>
      <c r="T184" s="65"/>
      <c r="U184" s="65"/>
      <c r="V184" s="65"/>
      <c r="AK184" s="60"/>
      <c r="AM184" s="68"/>
      <c r="AN184" s="63"/>
      <c r="AO184" s="60"/>
      <c r="AQ184" s="26"/>
      <c r="AR184" s="121"/>
      <c r="AS184" s="121"/>
      <c r="AT184" s="121"/>
      <c r="AU184" s="121"/>
      <c r="AV184" s="121"/>
      <c r="AW184" s="121"/>
      <c r="AX184" s="121"/>
      <c r="AY184" s="121"/>
      <c r="AZ184" s="121"/>
      <c r="BA184" s="121"/>
      <c r="BB184" s="121"/>
      <c r="BC184" s="121"/>
      <c r="BD184" s="121"/>
      <c r="BE184" s="121"/>
      <c r="BF184" s="121"/>
      <c r="BG184" s="121"/>
      <c r="BH184" s="11"/>
      <c r="BI184" s="11"/>
      <c r="BJ184" s="11"/>
      <c r="BK184" s="26"/>
    </row>
    <row r="185" spans="2:63" s="25" customFormat="1" ht="36" customHeight="1" x14ac:dyDescent="0.2">
      <c r="B185" s="26"/>
      <c r="C185" s="26"/>
      <c r="D185" s="26"/>
      <c r="E185" s="26"/>
      <c r="F185" s="26"/>
      <c r="G185" s="26"/>
      <c r="H185" s="11"/>
      <c r="I185" s="26"/>
      <c r="J185" s="26"/>
      <c r="K185" s="27"/>
      <c r="M185" s="27"/>
      <c r="O185" s="27"/>
      <c r="R185" s="157"/>
      <c r="S185" s="11"/>
      <c r="T185" s="65"/>
      <c r="U185" s="65"/>
      <c r="V185" s="65"/>
      <c r="AK185" s="60"/>
      <c r="AM185" s="68"/>
      <c r="AN185" s="63"/>
      <c r="AO185" s="60"/>
      <c r="AQ185" s="26"/>
      <c r="AR185" s="121"/>
      <c r="AS185" s="121"/>
      <c r="AT185" s="121"/>
      <c r="AU185" s="121"/>
      <c r="AV185" s="121"/>
      <c r="AW185" s="121"/>
      <c r="AX185" s="121"/>
      <c r="AY185" s="121"/>
      <c r="AZ185" s="121"/>
      <c r="BA185" s="121"/>
      <c r="BB185" s="121"/>
      <c r="BC185" s="121"/>
      <c r="BD185" s="121"/>
      <c r="BE185" s="121"/>
      <c r="BF185" s="121"/>
      <c r="BG185" s="121"/>
      <c r="BH185" s="11"/>
      <c r="BI185" s="11"/>
      <c r="BJ185" s="11"/>
      <c r="BK185" s="26"/>
    </row>
    <row r="186" spans="2:63" s="25" customFormat="1" ht="36" customHeight="1" x14ac:dyDescent="0.2">
      <c r="B186" s="26"/>
      <c r="C186" s="26"/>
      <c r="D186" s="26"/>
      <c r="E186" s="26"/>
      <c r="F186" s="26"/>
      <c r="G186" s="26"/>
      <c r="H186" s="11"/>
      <c r="I186" s="26"/>
      <c r="J186" s="26"/>
      <c r="K186" s="27"/>
      <c r="M186" s="27"/>
      <c r="O186" s="27"/>
      <c r="R186" s="157"/>
      <c r="S186" s="11"/>
      <c r="T186" s="65"/>
      <c r="U186" s="65"/>
      <c r="V186" s="65"/>
      <c r="AK186" s="60"/>
      <c r="AM186" s="68"/>
      <c r="AN186" s="63"/>
      <c r="AO186" s="60"/>
      <c r="AQ186" s="26"/>
      <c r="AR186" s="121"/>
      <c r="AS186" s="121"/>
      <c r="AT186" s="121"/>
      <c r="AU186" s="121"/>
      <c r="AV186" s="121"/>
      <c r="AW186" s="121"/>
      <c r="AX186" s="121"/>
      <c r="AY186" s="121"/>
      <c r="AZ186" s="121"/>
      <c r="BA186" s="121"/>
      <c r="BB186" s="121"/>
      <c r="BC186" s="121"/>
      <c r="BD186" s="121"/>
      <c r="BE186" s="121"/>
      <c r="BF186" s="121"/>
      <c r="BG186" s="121"/>
      <c r="BH186" s="11"/>
      <c r="BI186" s="11"/>
      <c r="BJ186" s="11"/>
      <c r="BK186" s="26"/>
    </row>
    <row r="187" spans="2:63" s="25" customFormat="1" ht="36" customHeight="1" x14ac:dyDescent="0.2">
      <c r="B187" s="26"/>
      <c r="C187" s="26"/>
      <c r="D187" s="26"/>
      <c r="E187" s="26"/>
      <c r="F187" s="26"/>
      <c r="G187" s="26"/>
      <c r="H187" s="11"/>
      <c r="I187" s="26"/>
      <c r="J187" s="26"/>
      <c r="K187" s="27"/>
      <c r="M187" s="27"/>
      <c r="O187" s="27"/>
      <c r="R187" s="157"/>
      <c r="S187" s="11"/>
      <c r="T187" s="65"/>
      <c r="U187" s="65"/>
      <c r="V187" s="65"/>
      <c r="AK187" s="60"/>
      <c r="AM187" s="68"/>
      <c r="AN187" s="63"/>
      <c r="AO187" s="60"/>
      <c r="AQ187" s="26"/>
      <c r="AR187" s="121"/>
      <c r="AS187" s="121"/>
      <c r="AT187" s="121"/>
      <c r="AU187" s="121"/>
      <c r="AV187" s="121"/>
      <c r="AW187" s="121"/>
      <c r="AX187" s="121"/>
      <c r="AY187" s="121"/>
      <c r="AZ187" s="121"/>
      <c r="BA187" s="121"/>
      <c r="BB187" s="121"/>
      <c r="BC187" s="121"/>
      <c r="BD187" s="121"/>
      <c r="BE187" s="121"/>
      <c r="BF187" s="121"/>
      <c r="BG187" s="121"/>
      <c r="BH187" s="11"/>
      <c r="BI187" s="11"/>
      <c r="BJ187" s="11"/>
      <c r="BK187" s="26"/>
    </row>
    <row r="188" spans="2:63" s="25" customFormat="1" ht="36" customHeight="1" x14ac:dyDescent="0.2">
      <c r="B188" s="26"/>
      <c r="C188" s="26"/>
      <c r="D188" s="26"/>
      <c r="E188" s="26"/>
      <c r="F188" s="26"/>
      <c r="G188" s="26"/>
      <c r="H188" s="11"/>
      <c r="I188" s="26"/>
      <c r="J188" s="26"/>
      <c r="K188" s="27"/>
      <c r="M188" s="27"/>
      <c r="O188" s="27"/>
      <c r="R188" s="157"/>
      <c r="S188" s="11"/>
      <c r="T188" s="65"/>
      <c r="U188" s="65"/>
      <c r="V188" s="65"/>
      <c r="AK188" s="60"/>
      <c r="AM188" s="68"/>
      <c r="AN188" s="63"/>
      <c r="AO188" s="60"/>
      <c r="AQ188" s="26"/>
      <c r="AR188" s="121"/>
      <c r="AS188" s="121"/>
      <c r="AT188" s="121"/>
      <c r="AU188" s="121"/>
      <c r="AV188" s="121"/>
      <c r="AW188" s="121"/>
      <c r="AX188" s="121"/>
      <c r="AY188" s="121"/>
      <c r="AZ188" s="121"/>
      <c r="BA188" s="121"/>
      <c r="BB188" s="121"/>
      <c r="BC188" s="121"/>
      <c r="BD188" s="121"/>
      <c r="BE188" s="121"/>
      <c r="BF188" s="121"/>
      <c r="BG188" s="121"/>
      <c r="BH188" s="11"/>
      <c r="BI188" s="11"/>
      <c r="BJ188" s="11"/>
      <c r="BK188" s="26"/>
    </row>
    <row r="189" spans="2:63" s="25" customFormat="1" ht="36" customHeight="1" x14ac:dyDescent="0.2">
      <c r="B189" s="26"/>
      <c r="C189" s="26"/>
      <c r="D189" s="26"/>
      <c r="E189" s="26"/>
      <c r="F189" s="26"/>
      <c r="G189" s="26"/>
      <c r="H189" s="11"/>
      <c r="I189" s="26"/>
      <c r="J189" s="26"/>
      <c r="K189" s="27"/>
      <c r="M189" s="27"/>
      <c r="O189" s="27"/>
      <c r="R189" s="157"/>
      <c r="S189" s="11"/>
      <c r="T189" s="65"/>
      <c r="U189" s="65"/>
      <c r="V189" s="65"/>
      <c r="AK189" s="60"/>
      <c r="AM189" s="68"/>
      <c r="AN189" s="63"/>
      <c r="AO189" s="60"/>
      <c r="AQ189" s="26"/>
      <c r="AR189" s="121"/>
      <c r="AS189" s="121"/>
      <c r="AT189" s="121"/>
      <c r="AU189" s="121"/>
      <c r="AV189" s="121"/>
      <c r="AW189" s="121"/>
      <c r="AX189" s="121"/>
      <c r="AY189" s="121"/>
      <c r="AZ189" s="121"/>
      <c r="BA189" s="121"/>
      <c r="BB189" s="121"/>
      <c r="BC189" s="121"/>
      <c r="BD189" s="121"/>
      <c r="BE189" s="121"/>
      <c r="BF189" s="121"/>
      <c r="BG189" s="121"/>
      <c r="BH189" s="11"/>
      <c r="BI189" s="11"/>
      <c r="BJ189" s="11"/>
      <c r="BK189" s="26"/>
    </row>
    <row r="190" spans="2:63" s="25" customFormat="1" ht="36" customHeight="1" x14ac:dyDescent="0.2">
      <c r="B190" s="26"/>
      <c r="C190" s="26"/>
      <c r="D190" s="26"/>
      <c r="E190" s="26"/>
      <c r="F190" s="26"/>
      <c r="G190" s="26"/>
      <c r="H190" s="11"/>
      <c r="I190" s="26"/>
      <c r="J190" s="26"/>
      <c r="K190" s="27"/>
      <c r="M190" s="27"/>
      <c r="O190" s="27"/>
      <c r="R190" s="157"/>
      <c r="S190" s="11"/>
      <c r="T190" s="65"/>
      <c r="U190" s="65"/>
      <c r="V190" s="65"/>
      <c r="AK190" s="60"/>
      <c r="AM190" s="68"/>
      <c r="AN190" s="63"/>
      <c r="AO190" s="60"/>
      <c r="AQ190" s="26"/>
      <c r="AR190" s="121"/>
      <c r="AS190" s="121"/>
      <c r="AT190" s="121"/>
      <c r="AU190" s="121"/>
      <c r="AV190" s="121"/>
      <c r="AW190" s="121"/>
      <c r="AX190" s="121"/>
      <c r="AY190" s="121"/>
      <c r="AZ190" s="121"/>
      <c r="BA190" s="121"/>
      <c r="BB190" s="121"/>
      <c r="BC190" s="121"/>
      <c r="BD190" s="121"/>
      <c r="BE190" s="121"/>
      <c r="BF190" s="121"/>
      <c r="BG190" s="121"/>
      <c r="BH190" s="11"/>
      <c r="BI190" s="11"/>
      <c r="BJ190" s="11"/>
      <c r="BK190" s="26"/>
    </row>
    <row r="191" spans="2:63" s="25" customFormat="1" ht="36" customHeight="1" x14ac:dyDescent="0.2">
      <c r="B191" s="26"/>
      <c r="C191" s="26"/>
      <c r="D191" s="26"/>
      <c r="E191" s="26"/>
      <c r="F191" s="26"/>
      <c r="G191" s="26"/>
      <c r="H191" s="11"/>
      <c r="I191" s="26"/>
      <c r="J191" s="26"/>
      <c r="K191" s="27"/>
      <c r="M191" s="27"/>
      <c r="O191" s="27"/>
      <c r="R191" s="157"/>
      <c r="S191" s="11"/>
      <c r="T191" s="65"/>
      <c r="U191" s="65"/>
      <c r="V191" s="65"/>
      <c r="AK191" s="60"/>
      <c r="AM191" s="68"/>
      <c r="AN191" s="63"/>
      <c r="AO191" s="60"/>
      <c r="AQ191" s="26"/>
      <c r="AR191" s="121"/>
      <c r="AS191" s="121"/>
      <c r="AT191" s="121"/>
      <c r="AU191" s="121"/>
      <c r="AV191" s="121"/>
      <c r="AW191" s="121"/>
      <c r="AX191" s="121"/>
      <c r="AY191" s="121"/>
      <c r="AZ191" s="121"/>
      <c r="BA191" s="121"/>
      <c r="BB191" s="121"/>
      <c r="BC191" s="121"/>
      <c r="BD191" s="121"/>
      <c r="BE191" s="121"/>
      <c r="BF191" s="121"/>
      <c r="BG191" s="121"/>
      <c r="BH191" s="11"/>
      <c r="BI191" s="11"/>
      <c r="BJ191" s="11"/>
      <c r="BK191" s="26"/>
    </row>
    <row r="192" spans="2:63" s="25" customFormat="1" ht="36" customHeight="1" x14ac:dyDescent="0.2">
      <c r="B192" s="26"/>
      <c r="C192" s="26"/>
      <c r="D192" s="26"/>
      <c r="E192" s="26"/>
      <c r="F192" s="26"/>
      <c r="G192" s="26"/>
      <c r="H192" s="11"/>
      <c r="I192" s="26"/>
      <c r="J192" s="26"/>
      <c r="K192" s="27"/>
      <c r="M192" s="27"/>
      <c r="O192" s="27"/>
      <c r="R192" s="157"/>
      <c r="S192" s="11"/>
      <c r="T192" s="65"/>
      <c r="U192" s="65"/>
      <c r="V192" s="65"/>
      <c r="AK192" s="60"/>
      <c r="AM192" s="68"/>
      <c r="AN192" s="63"/>
      <c r="AO192" s="60"/>
      <c r="AQ192" s="26"/>
      <c r="AR192" s="121"/>
      <c r="AS192" s="121"/>
      <c r="AT192" s="121"/>
      <c r="AU192" s="121"/>
      <c r="AV192" s="121"/>
      <c r="AW192" s="121"/>
      <c r="AX192" s="121"/>
      <c r="AY192" s="121"/>
      <c r="AZ192" s="121"/>
      <c r="BA192" s="121"/>
      <c r="BB192" s="121"/>
      <c r="BC192" s="121"/>
      <c r="BD192" s="121"/>
      <c r="BE192" s="121"/>
      <c r="BF192" s="121"/>
      <c r="BG192" s="121"/>
      <c r="BH192" s="11"/>
      <c r="BI192" s="11"/>
      <c r="BJ192" s="11"/>
      <c r="BK192" s="26"/>
    </row>
    <row r="193" spans="2:63" s="25" customFormat="1" ht="36" customHeight="1" x14ac:dyDescent="0.2">
      <c r="B193" s="26"/>
      <c r="C193" s="26"/>
      <c r="D193" s="26"/>
      <c r="E193" s="26"/>
      <c r="F193" s="26"/>
      <c r="G193" s="26"/>
      <c r="H193" s="11"/>
      <c r="I193" s="26"/>
      <c r="J193" s="26"/>
      <c r="K193" s="27"/>
      <c r="M193" s="27"/>
      <c r="O193" s="27"/>
      <c r="R193" s="157"/>
      <c r="S193" s="11"/>
      <c r="T193" s="65"/>
      <c r="U193" s="65"/>
      <c r="V193" s="65"/>
      <c r="AK193" s="60"/>
      <c r="AM193" s="68"/>
      <c r="AN193" s="63"/>
      <c r="AO193" s="60"/>
      <c r="AQ193" s="26"/>
      <c r="AR193" s="121"/>
      <c r="AS193" s="121"/>
      <c r="AT193" s="121"/>
      <c r="AU193" s="121"/>
      <c r="AV193" s="121"/>
      <c r="AW193" s="121"/>
      <c r="AX193" s="121"/>
      <c r="AY193" s="121"/>
      <c r="AZ193" s="121"/>
      <c r="BA193" s="121"/>
      <c r="BB193" s="121"/>
      <c r="BC193" s="121"/>
      <c r="BD193" s="121"/>
      <c r="BE193" s="121"/>
      <c r="BF193" s="121"/>
      <c r="BG193" s="121"/>
      <c r="BH193" s="11"/>
      <c r="BI193" s="11"/>
      <c r="BJ193" s="11"/>
      <c r="BK193" s="26"/>
    </row>
    <row r="194" spans="2:63" s="25" customFormat="1" ht="36" customHeight="1" x14ac:dyDescent="0.2">
      <c r="B194" s="26"/>
      <c r="C194" s="26"/>
      <c r="D194" s="26"/>
      <c r="E194" s="26"/>
      <c r="F194" s="26"/>
      <c r="G194" s="26"/>
      <c r="H194" s="11"/>
      <c r="I194" s="26"/>
      <c r="J194" s="26"/>
      <c r="K194" s="27"/>
      <c r="M194" s="27"/>
      <c r="O194" s="27"/>
      <c r="R194" s="157"/>
      <c r="S194" s="11"/>
      <c r="T194" s="65"/>
      <c r="U194" s="65"/>
      <c r="V194" s="65"/>
      <c r="AK194" s="60"/>
      <c r="AM194" s="68"/>
      <c r="AN194" s="63"/>
      <c r="AO194" s="60"/>
      <c r="AQ194" s="26"/>
      <c r="AR194" s="121"/>
      <c r="AS194" s="121"/>
      <c r="AT194" s="121"/>
      <c r="AU194" s="121"/>
      <c r="AV194" s="121"/>
      <c r="AW194" s="121"/>
      <c r="AX194" s="121"/>
      <c r="AY194" s="121"/>
      <c r="AZ194" s="121"/>
      <c r="BA194" s="121"/>
      <c r="BB194" s="121"/>
      <c r="BC194" s="121"/>
      <c r="BD194" s="121"/>
      <c r="BE194" s="121"/>
      <c r="BF194" s="121"/>
      <c r="BG194" s="121"/>
      <c r="BH194" s="11"/>
      <c r="BI194" s="11"/>
      <c r="BJ194" s="11"/>
      <c r="BK194" s="26"/>
    </row>
    <row r="195" spans="2:63" s="25" customFormat="1" ht="36" customHeight="1" x14ac:dyDescent="0.2">
      <c r="B195" s="26"/>
      <c r="C195" s="26"/>
      <c r="D195" s="26"/>
      <c r="E195" s="26"/>
      <c r="F195" s="26"/>
      <c r="G195" s="26"/>
      <c r="H195" s="11"/>
      <c r="I195" s="26"/>
      <c r="J195" s="26"/>
      <c r="K195" s="27"/>
      <c r="M195" s="27"/>
      <c r="O195" s="27"/>
      <c r="R195" s="157"/>
      <c r="S195" s="11"/>
      <c r="T195" s="65"/>
      <c r="U195" s="65"/>
      <c r="V195" s="65"/>
      <c r="AK195" s="60"/>
      <c r="AM195" s="68"/>
      <c r="AN195" s="63"/>
      <c r="AO195" s="60"/>
      <c r="AQ195" s="26"/>
      <c r="AR195" s="121"/>
      <c r="AS195" s="121"/>
      <c r="AT195" s="121"/>
      <c r="AU195" s="121"/>
      <c r="AV195" s="121"/>
      <c r="AW195" s="121"/>
      <c r="AX195" s="121"/>
      <c r="AY195" s="121"/>
      <c r="AZ195" s="121"/>
      <c r="BA195" s="121"/>
      <c r="BB195" s="121"/>
      <c r="BC195" s="121"/>
      <c r="BD195" s="121"/>
      <c r="BE195" s="121"/>
      <c r="BF195" s="121"/>
      <c r="BG195" s="121"/>
      <c r="BH195" s="11"/>
      <c r="BI195" s="11"/>
      <c r="BJ195" s="11"/>
      <c r="BK195" s="26"/>
    </row>
    <row r="196" spans="2:63" s="25" customFormat="1" ht="36" customHeight="1" x14ac:dyDescent="0.2">
      <c r="B196" s="26"/>
      <c r="C196" s="26"/>
      <c r="D196" s="26"/>
      <c r="E196" s="26"/>
      <c r="F196" s="26"/>
      <c r="G196" s="26"/>
      <c r="H196" s="11"/>
      <c r="I196" s="26"/>
      <c r="J196" s="26"/>
      <c r="K196" s="27"/>
      <c r="M196" s="27"/>
      <c r="O196" s="27"/>
      <c r="R196" s="157"/>
      <c r="S196" s="11"/>
      <c r="T196" s="65"/>
      <c r="U196" s="65"/>
      <c r="V196" s="65"/>
      <c r="AK196" s="60"/>
      <c r="AM196" s="68"/>
      <c r="AN196" s="63"/>
      <c r="AO196" s="60"/>
      <c r="AQ196" s="26"/>
      <c r="AR196" s="121"/>
      <c r="AS196" s="121"/>
      <c r="AT196" s="121"/>
      <c r="AU196" s="121"/>
      <c r="AV196" s="121"/>
      <c r="AW196" s="121"/>
      <c r="AX196" s="121"/>
      <c r="AY196" s="121"/>
      <c r="AZ196" s="121"/>
      <c r="BA196" s="121"/>
      <c r="BB196" s="121"/>
      <c r="BC196" s="121"/>
      <c r="BD196" s="121"/>
      <c r="BE196" s="121"/>
      <c r="BF196" s="121"/>
      <c r="BG196" s="121"/>
      <c r="BH196" s="11"/>
      <c r="BI196" s="11"/>
      <c r="BJ196" s="11"/>
      <c r="BK196" s="26"/>
    </row>
    <row r="197" spans="2:63" s="25" customFormat="1" ht="36" customHeight="1" x14ac:dyDescent="0.2">
      <c r="B197" s="26"/>
      <c r="C197" s="26"/>
      <c r="D197" s="26"/>
      <c r="E197" s="26"/>
      <c r="F197" s="26"/>
      <c r="G197" s="26"/>
      <c r="H197" s="11"/>
      <c r="I197" s="26"/>
      <c r="J197" s="26"/>
      <c r="K197" s="27"/>
      <c r="M197" s="27"/>
      <c r="O197" s="27"/>
      <c r="R197" s="157"/>
      <c r="S197" s="11"/>
      <c r="T197" s="65"/>
      <c r="U197" s="65"/>
      <c r="V197" s="65"/>
      <c r="AK197" s="60"/>
      <c r="AM197" s="68"/>
      <c r="AN197" s="63"/>
      <c r="AO197" s="60"/>
      <c r="AQ197" s="26"/>
      <c r="AR197" s="121"/>
      <c r="AS197" s="121"/>
      <c r="AT197" s="121"/>
      <c r="AU197" s="121"/>
      <c r="AV197" s="121"/>
      <c r="AW197" s="121"/>
      <c r="AX197" s="121"/>
      <c r="AY197" s="121"/>
      <c r="AZ197" s="121"/>
      <c r="BA197" s="121"/>
      <c r="BB197" s="121"/>
      <c r="BC197" s="121"/>
      <c r="BD197" s="121"/>
      <c r="BE197" s="121"/>
      <c r="BF197" s="121"/>
      <c r="BG197" s="121"/>
      <c r="BH197" s="11"/>
      <c r="BI197" s="11"/>
      <c r="BJ197" s="11"/>
      <c r="BK197" s="26"/>
    </row>
    <row r="198" spans="2:63" s="25" customFormat="1" ht="36" customHeight="1" x14ac:dyDescent="0.2">
      <c r="B198" s="26"/>
      <c r="C198" s="26"/>
      <c r="D198" s="26"/>
      <c r="E198" s="26"/>
      <c r="F198" s="26"/>
      <c r="G198" s="26"/>
      <c r="H198" s="11"/>
      <c r="I198" s="26"/>
      <c r="J198" s="26"/>
      <c r="K198" s="27"/>
      <c r="M198" s="27"/>
      <c r="O198" s="27"/>
      <c r="R198" s="157"/>
      <c r="S198" s="11"/>
      <c r="T198" s="65"/>
      <c r="U198" s="65"/>
      <c r="V198" s="65"/>
      <c r="AK198" s="60"/>
      <c r="AM198" s="68"/>
      <c r="AN198" s="63"/>
      <c r="AO198" s="60"/>
      <c r="AQ198" s="26"/>
      <c r="AR198" s="121"/>
      <c r="AS198" s="121"/>
      <c r="AT198" s="121"/>
      <c r="AU198" s="121"/>
      <c r="AV198" s="121"/>
      <c r="AW198" s="121"/>
      <c r="AX198" s="121"/>
      <c r="AY198" s="121"/>
      <c r="AZ198" s="121"/>
      <c r="BA198" s="121"/>
      <c r="BB198" s="121"/>
      <c r="BC198" s="121"/>
      <c r="BD198" s="121"/>
      <c r="BE198" s="121"/>
      <c r="BF198" s="121"/>
      <c r="BG198" s="121"/>
      <c r="BH198" s="11"/>
      <c r="BI198" s="11"/>
      <c r="BJ198" s="11"/>
      <c r="BK198" s="26"/>
    </row>
    <row r="199" spans="2:63" s="25" customFormat="1" ht="36" customHeight="1" x14ac:dyDescent="0.2">
      <c r="B199" s="26"/>
      <c r="C199" s="26"/>
      <c r="D199" s="26"/>
      <c r="E199" s="26"/>
      <c r="F199" s="26"/>
      <c r="G199" s="26"/>
      <c r="H199" s="11"/>
      <c r="I199" s="26"/>
      <c r="J199" s="26"/>
      <c r="K199" s="27"/>
      <c r="M199" s="27"/>
      <c r="O199" s="27"/>
      <c r="R199" s="157"/>
      <c r="S199" s="11"/>
      <c r="T199" s="65"/>
      <c r="U199" s="65"/>
      <c r="V199" s="65"/>
      <c r="AK199" s="60"/>
      <c r="AM199" s="68"/>
      <c r="AN199" s="63"/>
      <c r="AO199" s="60"/>
      <c r="AQ199" s="26"/>
      <c r="AR199" s="121"/>
      <c r="AS199" s="121"/>
      <c r="AT199" s="121"/>
      <c r="AU199" s="121"/>
      <c r="AV199" s="121"/>
      <c r="AW199" s="121"/>
      <c r="AX199" s="121"/>
      <c r="AY199" s="121"/>
      <c r="AZ199" s="121"/>
      <c r="BA199" s="121"/>
      <c r="BB199" s="121"/>
      <c r="BC199" s="121"/>
      <c r="BD199" s="121"/>
      <c r="BE199" s="121"/>
      <c r="BF199" s="121"/>
      <c r="BG199" s="121"/>
      <c r="BH199" s="11"/>
      <c r="BI199" s="11"/>
      <c r="BJ199" s="11"/>
      <c r="BK199" s="26"/>
    </row>
    <row r="200" spans="2:63" s="25" customFormat="1" ht="36" customHeight="1" x14ac:dyDescent="0.2">
      <c r="B200" s="26"/>
      <c r="C200" s="26"/>
      <c r="D200" s="26"/>
      <c r="E200" s="26"/>
      <c r="F200" s="26"/>
      <c r="G200" s="26"/>
      <c r="H200" s="11"/>
      <c r="I200" s="26"/>
      <c r="J200" s="26"/>
      <c r="K200" s="27"/>
      <c r="M200" s="27"/>
      <c r="O200" s="27"/>
      <c r="R200" s="157"/>
      <c r="S200" s="11"/>
      <c r="T200" s="65"/>
      <c r="U200" s="65"/>
      <c r="V200" s="65"/>
      <c r="AK200" s="60"/>
      <c r="AM200" s="68"/>
      <c r="AN200" s="63"/>
      <c r="AO200" s="60"/>
      <c r="AQ200" s="26"/>
      <c r="AR200" s="121"/>
      <c r="AS200" s="121"/>
      <c r="AT200" s="121"/>
      <c r="AU200" s="121"/>
      <c r="AV200" s="121"/>
      <c r="AW200" s="121"/>
      <c r="AX200" s="121"/>
      <c r="AY200" s="121"/>
      <c r="AZ200" s="121"/>
      <c r="BA200" s="121"/>
      <c r="BB200" s="121"/>
      <c r="BC200" s="121"/>
      <c r="BD200" s="121"/>
      <c r="BE200" s="121"/>
      <c r="BF200" s="121"/>
      <c r="BG200" s="121"/>
      <c r="BH200" s="11"/>
      <c r="BI200" s="11"/>
      <c r="BJ200" s="11"/>
      <c r="BK200" s="26"/>
    </row>
    <row r="201" spans="2:63" s="25" customFormat="1" ht="36" customHeight="1" x14ac:dyDescent="0.2">
      <c r="B201" s="26"/>
      <c r="C201" s="26"/>
      <c r="D201" s="26"/>
      <c r="E201" s="26"/>
      <c r="F201" s="26"/>
      <c r="G201" s="26"/>
      <c r="H201" s="11"/>
      <c r="I201" s="26"/>
      <c r="J201" s="26"/>
      <c r="K201" s="27"/>
      <c r="M201" s="27"/>
      <c r="O201" s="27"/>
      <c r="R201" s="157"/>
      <c r="S201" s="11"/>
      <c r="T201" s="65"/>
      <c r="U201" s="65"/>
      <c r="V201" s="65"/>
      <c r="AK201" s="60"/>
      <c r="AM201" s="68"/>
      <c r="AN201" s="63"/>
      <c r="AO201" s="60"/>
      <c r="AQ201" s="26"/>
      <c r="AR201" s="121"/>
      <c r="AS201" s="121"/>
      <c r="AT201" s="121"/>
      <c r="AU201" s="121"/>
      <c r="AV201" s="121"/>
      <c r="AW201" s="121"/>
      <c r="AX201" s="121"/>
      <c r="AY201" s="121"/>
      <c r="AZ201" s="121"/>
      <c r="BA201" s="121"/>
      <c r="BB201" s="121"/>
      <c r="BC201" s="121"/>
      <c r="BD201" s="121"/>
      <c r="BE201" s="121"/>
      <c r="BF201" s="121"/>
      <c r="BG201" s="121"/>
      <c r="BH201" s="11"/>
      <c r="BI201" s="11"/>
      <c r="BJ201" s="11"/>
      <c r="BK201" s="26"/>
    </row>
    <row r="202" spans="2:63" s="25" customFormat="1" ht="36" customHeight="1" x14ac:dyDescent="0.2">
      <c r="B202" s="26"/>
      <c r="C202" s="26"/>
      <c r="D202" s="26"/>
      <c r="E202" s="26"/>
      <c r="F202" s="26"/>
      <c r="G202" s="26"/>
      <c r="H202" s="11"/>
      <c r="I202" s="26"/>
      <c r="J202" s="26"/>
      <c r="K202" s="27"/>
      <c r="M202" s="27"/>
      <c r="O202" s="27"/>
      <c r="R202" s="157"/>
      <c r="S202" s="11"/>
      <c r="T202" s="65"/>
      <c r="U202" s="65"/>
      <c r="V202" s="65"/>
      <c r="AK202" s="60"/>
      <c r="AM202" s="68"/>
      <c r="AN202" s="63"/>
      <c r="AO202" s="60"/>
      <c r="AQ202" s="26"/>
      <c r="AR202" s="121"/>
      <c r="AS202" s="121"/>
      <c r="AT202" s="121"/>
      <c r="AU202" s="121"/>
      <c r="AV202" s="121"/>
      <c r="AW202" s="121"/>
      <c r="AX202" s="121"/>
      <c r="AY202" s="121"/>
      <c r="AZ202" s="121"/>
      <c r="BA202" s="121"/>
      <c r="BB202" s="121"/>
      <c r="BC202" s="121"/>
      <c r="BD202" s="121"/>
      <c r="BE202" s="121"/>
      <c r="BF202" s="121"/>
      <c r="BG202" s="121"/>
      <c r="BH202" s="11"/>
      <c r="BI202" s="11"/>
      <c r="BJ202" s="11"/>
      <c r="BK202" s="26"/>
    </row>
    <row r="203" spans="2:63" s="25" customFormat="1" ht="36" customHeight="1" x14ac:dyDescent="0.2">
      <c r="B203" s="26"/>
      <c r="C203" s="26"/>
      <c r="D203" s="26"/>
      <c r="E203" s="26"/>
      <c r="F203" s="26"/>
      <c r="G203" s="26"/>
      <c r="H203" s="11"/>
      <c r="I203" s="26"/>
      <c r="J203" s="26"/>
      <c r="K203" s="27"/>
      <c r="M203" s="27"/>
      <c r="O203" s="27"/>
      <c r="R203" s="157"/>
      <c r="S203" s="11"/>
      <c r="T203" s="65"/>
      <c r="U203" s="65"/>
      <c r="V203" s="65"/>
      <c r="AK203" s="60"/>
      <c r="AM203" s="68"/>
      <c r="AN203" s="63"/>
      <c r="AO203" s="60"/>
      <c r="AQ203" s="26"/>
      <c r="AR203" s="121"/>
      <c r="AS203" s="121"/>
      <c r="AT203" s="121"/>
      <c r="AU203" s="121"/>
      <c r="AV203" s="121"/>
      <c r="AW203" s="121"/>
      <c r="AX203" s="121"/>
      <c r="AY203" s="121"/>
      <c r="AZ203" s="121"/>
      <c r="BA203" s="121"/>
      <c r="BB203" s="121"/>
      <c r="BC203" s="121"/>
      <c r="BD203" s="121"/>
      <c r="BE203" s="121"/>
      <c r="BF203" s="121"/>
      <c r="BG203" s="121"/>
      <c r="BH203" s="11"/>
      <c r="BI203" s="11"/>
      <c r="BJ203" s="11"/>
      <c r="BK203" s="26"/>
    </row>
    <row r="204" spans="2:63" s="25" customFormat="1" ht="36" customHeight="1" x14ac:dyDescent="0.2">
      <c r="B204" s="26"/>
      <c r="C204" s="26"/>
      <c r="D204" s="26"/>
      <c r="E204" s="26"/>
      <c r="F204" s="26"/>
      <c r="G204" s="26"/>
      <c r="H204" s="11"/>
      <c r="I204" s="26"/>
      <c r="J204" s="26"/>
      <c r="K204" s="27"/>
      <c r="M204" s="27"/>
      <c r="O204" s="27"/>
      <c r="R204" s="157"/>
      <c r="S204" s="11"/>
      <c r="T204" s="65"/>
      <c r="U204" s="65"/>
      <c r="V204" s="65"/>
      <c r="AK204" s="60"/>
      <c r="AM204" s="68"/>
      <c r="AN204" s="63"/>
      <c r="AO204" s="60"/>
      <c r="AQ204" s="26"/>
      <c r="AR204" s="121"/>
      <c r="AS204" s="121"/>
      <c r="AT204" s="121"/>
      <c r="AU204" s="121"/>
      <c r="AV204" s="121"/>
      <c r="AW204" s="121"/>
      <c r="AX204" s="121"/>
      <c r="AY204" s="121"/>
      <c r="AZ204" s="121"/>
      <c r="BA204" s="121"/>
      <c r="BB204" s="121"/>
      <c r="BC204" s="121"/>
      <c r="BD204" s="121"/>
      <c r="BE204" s="121"/>
      <c r="BF204" s="121"/>
      <c r="BG204" s="121"/>
      <c r="BH204" s="11"/>
      <c r="BI204" s="11"/>
      <c r="BJ204" s="11"/>
      <c r="BK204" s="26"/>
    </row>
    <row r="205" spans="2:63" s="25" customFormat="1" ht="36" customHeight="1" x14ac:dyDescent="0.2">
      <c r="B205" s="26"/>
      <c r="C205" s="26"/>
      <c r="D205" s="26"/>
      <c r="E205" s="26"/>
      <c r="F205" s="26"/>
      <c r="G205" s="26"/>
      <c r="H205" s="11"/>
      <c r="I205" s="26"/>
      <c r="J205" s="26"/>
      <c r="K205" s="27"/>
      <c r="M205" s="27"/>
      <c r="O205" s="27"/>
      <c r="R205" s="157"/>
      <c r="S205" s="11"/>
      <c r="T205" s="65"/>
      <c r="U205" s="65"/>
      <c r="V205" s="65"/>
      <c r="AK205" s="60"/>
      <c r="AM205" s="68"/>
      <c r="AN205" s="63"/>
      <c r="AO205" s="60"/>
      <c r="AQ205" s="26"/>
      <c r="AR205" s="121"/>
      <c r="AS205" s="121"/>
      <c r="AT205" s="121"/>
      <c r="AU205" s="121"/>
      <c r="AV205" s="121"/>
      <c r="AW205" s="121"/>
      <c r="AX205" s="121"/>
      <c r="AY205" s="121"/>
      <c r="AZ205" s="121"/>
      <c r="BA205" s="121"/>
      <c r="BB205" s="121"/>
      <c r="BC205" s="121"/>
      <c r="BD205" s="121"/>
      <c r="BE205" s="121"/>
      <c r="BF205" s="121"/>
      <c r="BG205" s="121"/>
      <c r="BH205" s="11"/>
      <c r="BI205" s="11"/>
      <c r="BJ205" s="11"/>
      <c r="BK205" s="26"/>
    </row>
    <row r="206" spans="2:63" s="25" customFormat="1" ht="36" customHeight="1" x14ac:dyDescent="0.2">
      <c r="B206" s="26"/>
      <c r="C206" s="26"/>
      <c r="D206" s="26"/>
      <c r="E206" s="26"/>
      <c r="F206" s="26"/>
      <c r="G206" s="26"/>
      <c r="H206" s="11"/>
      <c r="I206" s="26"/>
      <c r="J206" s="26"/>
      <c r="K206" s="27"/>
      <c r="M206" s="27"/>
      <c r="O206" s="27"/>
      <c r="R206" s="157"/>
      <c r="S206" s="11"/>
      <c r="T206" s="65"/>
      <c r="U206" s="65"/>
      <c r="V206" s="65"/>
      <c r="AK206" s="60"/>
      <c r="AM206" s="68"/>
      <c r="AN206" s="63"/>
      <c r="AO206" s="60"/>
      <c r="AQ206" s="26"/>
      <c r="AR206" s="121"/>
      <c r="AS206" s="121"/>
      <c r="AT206" s="121"/>
      <c r="AU206" s="121"/>
      <c r="AV206" s="121"/>
      <c r="AW206" s="121"/>
      <c r="AX206" s="121"/>
      <c r="AY206" s="121"/>
      <c r="AZ206" s="121"/>
      <c r="BA206" s="121"/>
      <c r="BB206" s="121"/>
      <c r="BC206" s="121"/>
      <c r="BD206" s="121"/>
      <c r="BE206" s="121"/>
      <c r="BF206" s="121"/>
      <c r="BG206" s="121"/>
      <c r="BH206" s="11"/>
      <c r="BI206" s="11"/>
      <c r="BJ206" s="11"/>
      <c r="BK206" s="26"/>
    </row>
    <row r="207" spans="2:63" s="25" customFormat="1" ht="36" customHeight="1" x14ac:dyDescent="0.2">
      <c r="B207" s="26"/>
      <c r="C207" s="26"/>
      <c r="D207" s="26"/>
      <c r="E207" s="26"/>
      <c r="F207" s="26"/>
      <c r="G207" s="26"/>
      <c r="H207" s="11"/>
      <c r="I207" s="26"/>
      <c r="J207" s="26"/>
      <c r="K207" s="27"/>
      <c r="M207" s="27"/>
      <c r="O207" s="27"/>
      <c r="R207" s="157"/>
      <c r="S207" s="11"/>
      <c r="T207" s="65"/>
      <c r="U207" s="65"/>
      <c r="V207" s="65"/>
      <c r="AK207" s="60"/>
      <c r="AM207" s="68"/>
      <c r="AN207" s="63"/>
      <c r="AO207" s="60"/>
      <c r="AQ207" s="26"/>
      <c r="AR207" s="121"/>
      <c r="AS207" s="121"/>
      <c r="AT207" s="121"/>
      <c r="AU207" s="121"/>
      <c r="AV207" s="121"/>
      <c r="AW207" s="121"/>
      <c r="AX207" s="121"/>
      <c r="AY207" s="121"/>
      <c r="AZ207" s="121"/>
      <c r="BA207" s="121"/>
      <c r="BB207" s="121"/>
      <c r="BC207" s="121"/>
      <c r="BD207" s="121"/>
      <c r="BE207" s="121"/>
      <c r="BF207" s="121"/>
      <c r="BG207" s="121"/>
      <c r="BH207" s="11"/>
      <c r="BI207" s="11"/>
      <c r="BJ207" s="11"/>
      <c r="BK207" s="26"/>
    </row>
    <row r="208" spans="2:63" s="25" customFormat="1" ht="36" customHeight="1" x14ac:dyDescent="0.2">
      <c r="B208" s="26"/>
      <c r="C208" s="26"/>
      <c r="D208" s="26"/>
      <c r="E208" s="26"/>
      <c r="F208" s="26"/>
      <c r="G208" s="26"/>
      <c r="H208" s="11"/>
      <c r="I208" s="26"/>
      <c r="J208" s="26"/>
      <c r="K208" s="27"/>
      <c r="M208" s="27"/>
      <c r="O208" s="27"/>
      <c r="R208" s="157"/>
      <c r="S208" s="11"/>
      <c r="T208" s="65"/>
      <c r="U208" s="65"/>
      <c r="V208" s="65"/>
      <c r="AK208" s="60"/>
      <c r="AM208" s="68"/>
      <c r="AN208" s="63"/>
      <c r="AO208" s="60"/>
      <c r="AQ208" s="26"/>
      <c r="AR208" s="121"/>
      <c r="AS208" s="121"/>
      <c r="AT208" s="121"/>
      <c r="AU208" s="121"/>
      <c r="AV208" s="121"/>
      <c r="AW208" s="121"/>
      <c r="AX208" s="121"/>
      <c r="AY208" s="121"/>
      <c r="AZ208" s="121"/>
      <c r="BA208" s="121"/>
      <c r="BB208" s="121"/>
      <c r="BC208" s="121"/>
      <c r="BD208" s="121"/>
      <c r="BE208" s="121"/>
      <c r="BF208" s="121"/>
      <c r="BG208" s="121"/>
      <c r="BH208" s="11"/>
      <c r="BI208" s="11"/>
      <c r="BJ208" s="11"/>
      <c r="BK208" s="26"/>
    </row>
    <row r="209" spans="2:63" s="25" customFormat="1" ht="36" customHeight="1" x14ac:dyDescent="0.2">
      <c r="B209" s="26"/>
      <c r="C209" s="26"/>
      <c r="D209" s="26"/>
      <c r="E209" s="26"/>
      <c r="F209" s="26"/>
      <c r="G209" s="26"/>
      <c r="H209" s="11"/>
      <c r="I209" s="26"/>
      <c r="J209" s="26"/>
      <c r="K209" s="27"/>
      <c r="M209" s="27"/>
      <c r="O209" s="27"/>
      <c r="R209" s="157"/>
      <c r="S209" s="11"/>
      <c r="T209" s="65"/>
      <c r="U209" s="65"/>
      <c r="V209" s="65"/>
      <c r="AK209" s="60"/>
      <c r="AM209" s="68"/>
      <c r="AN209" s="63"/>
      <c r="AO209" s="60"/>
      <c r="AQ209" s="26"/>
      <c r="AR209" s="121"/>
      <c r="AS209" s="121"/>
      <c r="AT209" s="121"/>
      <c r="AU209" s="121"/>
      <c r="AV209" s="121"/>
      <c r="AW209" s="121"/>
      <c r="AX209" s="121"/>
      <c r="AY209" s="121"/>
      <c r="AZ209" s="121"/>
      <c r="BA209" s="121"/>
      <c r="BB209" s="121"/>
      <c r="BC209" s="121"/>
      <c r="BD209" s="121"/>
      <c r="BE209" s="121"/>
      <c r="BF209" s="121"/>
      <c r="BG209" s="121"/>
      <c r="BH209" s="11"/>
      <c r="BI209" s="11"/>
      <c r="BJ209" s="11"/>
      <c r="BK209" s="26"/>
    </row>
    <row r="210" spans="2:63" s="25" customFormat="1" ht="36" customHeight="1" x14ac:dyDescent="0.2">
      <c r="B210" s="26"/>
      <c r="C210" s="26"/>
      <c r="D210" s="26"/>
      <c r="E210" s="26"/>
      <c r="F210" s="26"/>
      <c r="G210" s="26"/>
      <c r="H210" s="11"/>
      <c r="I210" s="26"/>
      <c r="J210" s="26"/>
      <c r="K210" s="27"/>
      <c r="M210" s="27"/>
      <c r="O210" s="27"/>
      <c r="R210" s="157"/>
      <c r="S210" s="11"/>
      <c r="T210" s="65"/>
      <c r="U210" s="65"/>
      <c r="V210" s="65"/>
      <c r="AK210" s="60"/>
      <c r="AM210" s="68"/>
      <c r="AN210" s="63"/>
      <c r="AO210" s="60"/>
      <c r="AQ210" s="26"/>
      <c r="AR210" s="121"/>
      <c r="AS210" s="121"/>
      <c r="AT210" s="121"/>
      <c r="AU210" s="121"/>
      <c r="AV210" s="121"/>
      <c r="AW210" s="121"/>
      <c r="AX210" s="121"/>
      <c r="AY210" s="121"/>
      <c r="AZ210" s="121"/>
      <c r="BA210" s="121"/>
      <c r="BB210" s="121"/>
      <c r="BC210" s="121"/>
      <c r="BD210" s="121"/>
      <c r="BE210" s="121"/>
      <c r="BF210" s="121"/>
      <c r="BG210" s="121"/>
      <c r="BH210" s="11"/>
      <c r="BI210" s="11"/>
      <c r="BJ210" s="11"/>
      <c r="BK210" s="26"/>
    </row>
    <row r="211" spans="2:63" s="25" customFormat="1" ht="36" customHeight="1" x14ac:dyDescent="0.2">
      <c r="B211" s="26"/>
      <c r="C211" s="26"/>
      <c r="D211" s="26"/>
      <c r="E211" s="26"/>
      <c r="F211" s="26"/>
      <c r="G211" s="26"/>
      <c r="H211" s="11"/>
      <c r="I211" s="26"/>
      <c r="J211" s="26"/>
      <c r="K211" s="27"/>
      <c r="M211" s="27"/>
      <c r="O211" s="27"/>
      <c r="R211" s="157"/>
      <c r="S211" s="11"/>
      <c r="T211" s="65"/>
      <c r="U211" s="65"/>
      <c r="V211" s="65"/>
      <c r="AK211" s="60"/>
      <c r="AM211" s="68"/>
      <c r="AN211" s="63"/>
      <c r="AO211" s="60"/>
      <c r="AQ211" s="26"/>
      <c r="AR211" s="121"/>
      <c r="AS211" s="121"/>
      <c r="AT211" s="121"/>
      <c r="AU211" s="121"/>
      <c r="AV211" s="121"/>
      <c r="AW211" s="121"/>
      <c r="AX211" s="121"/>
      <c r="AY211" s="121"/>
      <c r="AZ211" s="121"/>
      <c r="BA211" s="121"/>
      <c r="BB211" s="121"/>
      <c r="BC211" s="121"/>
      <c r="BD211" s="121"/>
      <c r="BE211" s="121"/>
      <c r="BF211" s="121"/>
      <c r="BG211" s="121"/>
      <c r="BH211" s="11"/>
      <c r="BI211" s="11"/>
      <c r="BJ211" s="11"/>
      <c r="BK211" s="26"/>
    </row>
    <row r="212" spans="2:63" s="25" customFormat="1" ht="36" customHeight="1" x14ac:dyDescent="0.2">
      <c r="B212" s="26"/>
      <c r="C212" s="26"/>
      <c r="D212" s="26"/>
      <c r="E212" s="26"/>
      <c r="F212" s="26"/>
      <c r="G212" s="26"/>
      <c r="H212" s="11"/>
      <c r="I212" s="26"/>
      <c r="J212" s="26"/>
      <c r="K212" s="27"/>
      <c r="M212" s="27"/>
      <c r="O212" s="27"/>
      <c r="R212" s="157"/>
      <c r="S212" s="11"/>
      <c r="T212" s="65"/>
      <c r="U212" s="65"/>
      <c r="V212" s="65"/>
      <c r="AK212" s="60"/>
      <c r="AM212" s="68"/>
      <c r="AN212" s="63"/>
      <c r="AO212" s="60"/>
      <c r="AQ212" s="26"/>
      <c r="AR212" s="121"/>
      <c r="AS212" s="121"/>
      <c r="AT212" s="121"/>
      <c r="AU212" s="121"/>
      <c r="AV212" s="121"/>
      <c r="AW212" s="121"/>
      <c r="AX212" s="121"/>
      <c r="AY212" s="121"/>
      <c r="AZ212" s="121"/>
      <c r="BA212" s="121"/>
      <c r="BB212" s="121"/>
      <c r="BC212" s="121"/>
      <c r="BD212" s="121"/>
      <c r="BE212" s="121"/>
      <c r="BF212" s="121"/>
      <c r="BG212" s="121"/>
      <c r="BH212" s="11"/>
      <c r="BI212" s="11"/>
      <c r="BJ212" s="11"/>
      <c r="BK212" s="26"/>
    </row>
    <row r="213" spans="2:63" s="25" customFormat="1" ht="36" customHeight="1" x14ac:dyDescent="0.2">
      <c r="B213" s="26"/>
      <c r="C213" s="26"/>
      <c r="D213" s="26"/>
      <c r="E213" s="26"/>
      <c r="F213" s="26"/>
      <c r="G213" s="26"/>
      <c r="H213" s="11"/>
      <c r="I213" s="26"/>
      <c r="J213" s="26"/>
      <c r="K213" s="27"/>
      <c r="M213" s="27"/>
      <c r="O213" s="27"/>
      <c r="R213" s="157"/>
      <c r="S213" s="11"/>
      <c r="T213" s="65"/>
      <c r="U213" s="65"/>
      <c r="V213" s="65"/>
      <c r="AK213" s="60"/>
      <c r="AM213" s="68"/>
      <c r="AN213" s="63"/>
      <c r="AO213" s="60"/>
      <c r="AQ213" s="26"/>
      <c r="AR213" s="121"/>
      <c r="AS213" s="121"/>
      <c r="AT213" s="121"/>
      <c r="AU213" s="121"/>
      <c r="AV213" s="121"/>
      <c r="AW213" s="121"/>
      <c r="AX213" s="121"/>
      <c r="AY213" s="121"/>
      <c r="AZ213" s="121"/>
      <c r="BA213" s="121"/>
      <c r="BB213" s="121"/>
      <c r="BC213" s="121"/>
      <c r="BD213" s="121"/>
      <c r="BE213" s="121"/>
      <c r="BF213" s="121"/>
      <c r="BG213" s="121"/>
      <c r="BH213" s="11"/>
      <c r="BI213" s="11"/>
      <c r="BJ213" s="11"/>
      <c r="BK213" s="26"/>
    </row>
    <row r="214" spans="2:63" s="25" customFormat="1" ht="36" customHeight="1" x14ac:dyDescent="0.2">
      <c r="B214" s="26"/>
      <c r="C214" s="26"/>
      <c r="D214" s="26"/>
      <c r="E214" s="26"/>
      <c r="F214" s="26"/>
      <c r="G214" s="26"/>
      <c r="H214" s="11"/>
      <c r="I214" s="26"/>
      <c r="J214" s="26"/>
      <c r="K214" s="27"/>
      <c r="M214" s="27"/>
      <c r="O214" s="27"/>
      <c r="R214" s="157"/>
      <c r="S214" s="11"/>
      <c r="T214" s="65"/>
      <c r="U214" s="65"/>
      <c r="V214" s="65"/>
      <c r="AK214" s="60"/>
      <c r="AM214" s="68"/>
      <c r="AN214" s="63"/>
      <c r="AO214" s="60"/>
      <c r="AQ214" s="26"/>
      <c r="AR214" s="121"/>
      <c r="AS214" s="121"/>
      <c r="AT214" s="121"/>
      <c r="AU214" s="121"/>
      <c r="AV214" s="121"/>
      <c r="AW214" s="121"/>
      <c r="AX214" s="121"/>
      <c r="AY214" s="121"/>
      <c r="AZ214" s="121"/>
      <c r="BA214" s="121"/>
      <c r="BB214" s="121"/>
      <c r="BC214" s="121"/>
      <c r="BD214" s="121"/>
      <c r="BE214" s="121"/>
      <c r="BF214" s="121"/>
      <c r="BG214" s="121"/>
      <c r="BH214" s="11"/>
      <c r="BI214" s="11"/>
      <c r="BJ214" s="11"/>
      <c r="BK214" s="26"/>
    </row>
    <row r="215" spans="2:63" s="25" customFormat="1" ht="36" customHeight="1" x14ac:dyDescent="0.2">
      <c r="B215" s="26"/>
      <c r="C215" s="26"/>
      <c r="D215" s="26"/>
      <c r="E215" s="26"/>
      <c r="F215" s="26"/>
      <c r="G215" s="26"/>
      <c r="H215" s="11"/>
      <c r="I215" s="26"/>
      <c r="J215" s="26"/>
      <c r="K215" s="27"/>
      <c r="M215" s="27"/>
      <c r="O215" s="27"/>
      <c r="R215" s="157"/>
      <c r="S215" s="11"/>
      <c r="T215" s="65"/>
      <c r="U215" s="65"/>
      <c r="V215" s="65"/>
      <c r="AK215" s="60"/>
      <c r="AM215" s="68"/>
      <c r="AN215" s="63"/>
      <c r="AO215" s="60"/>
      <c r="AQ215" s="26"/>
      <c r="AR215" s="121"/>
      <c r="AS215" s="121"/>
      <c r="AT215" s="121"/>
      <c r="AU215" s="121"/>
      <c r="AV215" s="121"/>
      <c r="AW215" s="121"/>
      <c r="AX215" s="121"/>
      <c r="AY215" s="121"/>
      <c r="AZ215" s="121"/>
      <c r="BA215" s="121"/>
      <c r="BB215" s="121"/>
      <c r="BC215" s="121"/>
      <c r="BD215" s="121"/>
      <c r="BE215" s="121"/>
      <c r="BF215" s="121"/>
      <c r="BG215" s="121"/>
      <c r="BH215" s="11"/>
      <c r="BI215" s="11"/>
      <c r="BJ215" s="11"/>
      <c r="BK215" s="26"/>
    </row>
    <row r="216" spans="2:63" s="25" customFormat="1" ht="36" customHeight="1" x14ac:dyDescent="0.2">
      <c r="B216" s="26"/>
      <c r="C216" s="26"/>
      <c r="D216" s="26"/>
      <c r="E216" s="26"/>
      <c r="F216" s="26"/>
      <c r="G216" s="26"/>
      <c r="H216" s="11"/>
      <c r="I216" s="26"/>
      <c r="J216" s="26"/>
      <c r="K216" s="27"/>
      <c r="M216" s="27"/>
      <c r="O216" s="27"/>
      <c r="R216" s="157"/>
      <c r="S216" s="11"/>
      <c r="T216" s="65"/>
      <c r="U216" s="65"/>
      <c r="V216" s="65"/>
      <c r="AK216" s="60"/>
      <c r="AM216" s="68"/>
      <c r="AN216" s="63"/>
      <c r="AO216" s="60"/>
      <c r="AQ216" s="26"/>
      <c r="AR216" s="121"/>
      <c r="AS216" s="121"/>
      <c r="AT216" s="121"/>
      <c r="AU216" s="121"/>
      <c r="AV216" s="121"/>
      <c r="AW216" s="121"/>
      <c r="AX216" s="121"/>
      <c r="AY216" s="121"/>
      <c r="AZ216" s="121"/>
      <c r="BA216" s="121"/>
      <c r="BB216" s="121"/>
      <c r="BC216" s="121"/>
      <c r="BD216" s="121"/>
      <c r="BE216" s="121"/>
      <c r="BF216" s="121"/>
      <c r="BG216" s="121"/>
      <c r="BH216" s="11"/>
      <c r="BI216" s="11"/>
      <c r="BJ216" s="11"/>
      <c r="BK216" s="26"/>
    </row>
    <row r="217" spans="2:63" s="25" customFormat="1" ht="36" customHeight="1" x14ac:dyDescent="0.2">
      <c r="B217" s="26"/>
      <c r="C217" s="26"/>
      <c r="D217" s="26"/>
      <c r="E217" s="26"/>
      <c r="F217" s="26"/>
      <c r="G217" s="26"/>
      <c r="H217" s="11"/>
      <c r="I217" s="26"/>
      <c r="J217" s="26"/>
      <c r="K217" s="27"/>
      <c r="M217" s="27"/>
      <c r="O217" s="27"/>
      <c r="R217" s="157"/>
      <c r="S217" s="11"/>
      <c r="T217" s="65"/>
      <c r="U217" s="65"/>
      <c r="V217" s="65"/>
      <c r="AK217" s="60"/>
      <c r="AM217" s="68"/>
      <c r="AN217" s="63"/>
      <c r="AO217" s="60"/>
      <c r="AQ217" s="26"/>
      <c r="AR217" s="121"/>
      <c r="AS217" s="121"/>
      <c r="AT217" s="121"/>
      <c r="AU217" s="121"/>
      <c r="AV217" s="121"/>
      <c r="AW217" s="121"/>
      <c r="AX217" s="121"/>
      <c r="AY217" s="121"/>
      <c r="AZ217" s="121"/>
      <c r="BA217" s="121"/>
      <c r="BB217" s="121"/>
      <c r="BC217" s="121"/>
      <c r="BD217" s="121"/>
      <c r="BE217" s="121"/>
      <c r="BF217" s="121"/>
      <c r="BG217" s="121"/>
      <c r="BH217" s="11"/>
      <c r="BI217" s="11"/>
      <c r="BJ217" s="11"/>
      <c r="BK217" s="26"/>
    </row>
    <row r="218" spans="2:63" s="25" customFormat="1" ht="36" customHeight="1" x14ac:dyDescent="0.2">
      <c r="B218" s="26"/>
      <c r="C218" s="26"/>
      <c r="D218" s="26"/>
      <c r="E218" s="26"/>
      <c r="F218" s="26"/>
      <c r="G218" s="26"/>
      <c r="H218" s="11"/>
      <c r="I218" s="26"/>
      <c r="J218" s="26"/>
      <c r="K218" s="27"/>
      <c r="M218" s="27"/>
      <c r="O218" s="27"/>
      <c r="R218" s="157"/>
      <c r="S218" s="11"/>
      <c r="T218" s="65"/>
      <c r="U218" s="65"/>
      <c r="V218" s="65"/>
      <c r="AK218" s="60"/>
      <c r="AM218" s="68"/>
      <c r="AN218" s="63"/>
      <c r="AO218" s="60"/>
      <c r="AQ218" s="26"/>
      <c r="AR218" s="121"/>
      <c r="AS218" s="121"/>
      <c r="AT218" s="121"/>
      <c r="AU218" s="121"/>
      <c r="AV218" s="121"/>
      <c r="AW218" s="121"/>
      <c r="AX218" s="121"/>
      <c r="AY218" s="121"/>
      <c r="AZ218" s="121"/>
      <c r="BA218" s="121"/>
      <c r="BB218" s="121"/>
      <c r="BC218" s="121"/>
      <c r="BD218" s="121"/>
      <c r="BE218" s="121"/>
      <c r="BF218" s="121"/>
      <c r="BG218" s="121"/>
      <c r="BH218" s="11"/>
      <c r="BI218" s="11"/>
      <c r="BJ218" s="11"/>
      <c r="BK218" s="26"/>
    </row>
    <row r="219" spans="2:63" s="25" customFormat="1" ht="36" customHeight="1" x14ac:dyDescent="0.2">
      <c r="B219" s="26"/>
      <c r="C219" s="26"/>
      <c r="D219" s="26"/>
      <c r="E219" s="26"/>
      <c r="F219" s="26"/>
      <c r="G219" s="26"/>
      <c r="H219" s="11"/>
      <c r="I219" s="26"/>
      <c r="J219" s="26"/>
      <c r="K219" s="27"/>
      <c r="M219" s="27"/>
      <c r="O219" s="27"/>
      <c r="R219" s="157"/>
      <c r="S219" s="11"/>
      <c r="T219" s="65"/>
      <c r="U219" s="65"/>
      <c r="V219" s="65"/>
      <c r="AK219" s="60"/>
      <c r="AM219" s="68"/>
      <c r="AN219" s="63"/>
      <c r="AO219" s="60"/>
      <c r="AQ219" s="26"/>
      <c r="AR219" s="121"/>
      <c r="AS219" s="121"/>
      <c r="AT219" s="121"/>
      <c r="AU219" s="121"/>
      <c r="AV219" s="121"/>
      <c r="AW219" s="121"/>
      <c r="AX219" s="121"/>
      <c r="AY219" s="121"/>
      <c r="AZ219" s="121"/>
      <c r="BA219" s="121"/>
      <c r="BB219" s="121"/>
      <c r="BC219" s="121"/>
      <c r="BD219" s="121"/>
      <c r="BE219" s="121"/>
      <c r="BF219" s="121"/>
      <c r="BG219" s="121"/>
      <c r="BH219" s="11"/>
      <c r="BI219" s="11"/>
      <c r="BJ219" s="11"/>
      <c r="BK219" s="26"/>
    </row>
    <row r="220" spans="2:63" s="25" customFormat="1" ht="36" customHeight="1" x14ac:dyDescent="0.2">
      <c r="B220" s="26"/>
      <c r="C220" s="26"/>
      <c r="D220" s="26"/>
      <c r="E220" s="26"/>
      <c r="F220" s="26"/>
      <c r="G220" s="26"/>
      <c r="H220" s="11"/>
      <c r="I220" s="26"/>
      <c r="J220" s="26"/>
      <c r="K220" s="27"/>
      <c r="M220" s="27"/>
      <c r="O220" s="27"/>
      <c r="R220" s="157"/>
      <c r="S220" s="11"/>
      <c r="T220" s="65"/>
      <c r="U220" s="65"/>
      <c r="V220" s="65"/>
      <c r="AK220" s="60"/>
      <c r="AM220" s="68"/>
      <c r="AN220" s="63"/>
      <c r="AO220" s="60"/>
      <c r="AQ220" s="26"/>
      <c r="AR220" s="121"/>
      <c r="AS220" s="121"/>
      <c r="AT220" s="121"/>
      <c r="AU220" s="121"/>
      <c r="AV220" s="121"/>
      <c r="AW220" s="121"/>
      <c r="AX220" s="121"/>
      <c r="AY220" s="121"/>
      <c r="AZ220" s="121"/>
      <c r="BA220" s="121"/>
      <c r="BB220" s="121"/>
      <c r="BC220" s="121"/>
      <c r="BD220" s="121"/>
      <c r="BE220" s="121"/>
      <c r="BF220" s="121"/>
      <c r="BG220" s="121"/>
      <c r="BH220" s="11"/>
      <c r="BI220" s="11"/>
      <c r="BJ220" s="11"/>
      <c r="BK220" s="26"/>
    </row>
    <row r="221" spans="2:63" s="25" customFormat="1" ht="36" customHeight="1" x14ac:dyDescent="0.2">
      <c r="B221" s="26"/>
      <c r="C221" s="26"/>
      <c r="D221" s="26"/>
      <c r="E221" s="26"/>
      <c r="F221" s="26"/>
      <c r="G221" s="26"/>
      <c r="H221" s="11"/>
      <c r="I221" s="26"/>
      <c r="J221" s="26"/>
      <c r="K221" s="27"/>
      <c r="M221" s="27"/>
      <c r="O221" s="27"/>
      <c r="R221" s="157"/>
      <c r="S221" s="11"/>
      <c r="T221" s="65"/>
      <c r="U221" s="65"/>
      <c r="V221" s="65"/>
      <c r="AK221" s="60"/>
      <c r="AM221" s="68"/>
      <c r="AN221" s="63"/>
      <c r="AO221" s="60"/>
      <c r="AQ221" s="26"/>
      <c r="AR221" s="121"/>
      <c r="AS221" s="121"/>
      <c r="AT221" s="121"/>
      <c r="AU221" s="121"/>
      <c r="AV221" s="121"/>
      <c r="AW221" s="121"/>
      <c r="AX221" s="121"/>
      <c r="AY221" s="121"/>
      <c r="AZ221" s="121"/>
      <c r="BA221" s="121"/>
      <c r="BB221" s="121"/>
      <c r="BC221" s="121"/>
      <c r="BD221" s="121"/>
      <c r="BE221" s="121"/>
      <c r="BF221" s="121"/>
      <c r="BG221" s="121"/>
      <c r="BH221" s="11"/>
      <c r="BI221" s="11"/>
      <c r="BJ221" s="11"/>
      <c r="BK221" s="26"/>
    </row>
    <row r="222" spans="2:63" s="25" customFormat="1" ht="36" customHeight="1" x14ac:dyDescent="0.2">
      <c r="B222" s="26"/>
      <c r="C222" s="26"/>
      <c r="D222" s="26"/>
      <c r="E222" s="26"/>
      <c r="F222" s="26"/>
      <c r="G222" s="26"/>
      <c r="H222" s="11"/>
      <c r="I222" s="26"/>
      <c r="J222" s="26"/>
      <c r="K222" s="27"/>
      <c r="M222" s="27"/>
      <c r="O222" s="27"/>
      <c r="R222" s="157"/>
      <c r="S222" s="11"/>
      <c r="T222" s="65"/>
      <c r="U222" s="65"/>
      <c r="V222" s="65"/>
      <c r="AK222" s="60"/>
      <c r="AM222" s="68"/>
      <c r="AN222" s="63"/>
      <c r="AO222" s="60"/>
      <c r="AQ222" s="26"/>
      <c r="AR222" s="121"/>
      <c r="AS222" s="121"/>
      <c r="AT222" s="121"/>
      <c r="AU222" s="121"/>
      <c r="AV222" s="121"/>
      <c r="AW222" s="121"/>
      <c r="AX222" s="121"/>
      <c r="AY222" s="121"/>
      <c r="AZ222" s="121"/>
      <c r="BA222" s="121"/>
      <c r="BB222" s="121"/>
      <c r="BC222" s="121"/>
      <c r="BD222" s="121"/>
      <c r="BE222" s="121"/>
      <c r="BF222" s="121"/>
      <c r="BG222" s="121"/>
      <c r="BH222" s="11"/>
      <c r="BI222" s="11"/>
      <c r="BJ222" s="11"/>
      <c r="BK222" s="26"/>
    </row>
    <row r="223" spans="2:63" s="25" customFormat="1" ht="36" customHeight="1" x14ac:dyDescent="0.2">
      <c r="B223" s="26"/>
      <c r="C223" s="26"/>
      <c r="D223" s="26"/>
      <c r="E223" s="26"/>
      <c r="F223" s="26"/>
      <c r="G223" s="26"/>
      <c r="H223" s="11"/>
      <c r="I223" s="26"/>
      <c r="J223" s="26"/>
      <c r="K223" s="27"/>
      <c r="M223" s="27"/>
      <c r="O223" s="27"/>
      <c r="R223" s="157"/>
      <c r="S223" s="11"/>
      <c r="T223" s="65"/>
      <c r="U223" s="65"/>
      <c r="V223" s="65"/>
      <c r="AK223" s="60"/>
      <c r="AM223" s="68"/>
      <c r="AN223" s="63"/>
      <c r="AO223" s="60"/>
      <c r="AQ223" s="26"/>
      <c r="AR223" s="121"/>
      <c r="AS223" s="121"/>
      <c r="AT223" s="121"/>
      <c r="AU223" s="121"/>
      <c r="AV223" s="121"/>
      <c r="AW223" s="121"/>
      <c r="AX223" s="121"/>
      <c r="AY223" s="121"/>
      <c r="AZ223" s="121"/>
      <c r="BA223" s="121"/>
      <c r="BB223" s="121"/>
      <c r="BC223" s="121"/>
      <c r="BD223" s="121"/>
      <c r="BE223" s="121"/>
      <c r="BF223" s="121"/>
      <c r="BG223" s="121"/>
      <c r="BH223" s="11"/>
      <c r="BI223" s="11"/>
      <c r="BJ223" s="11"/>
      <c r="BK223" s="26"/>
    </row>
    <row r="224" spans="2:63" s="25" customFormat="1" ht="36" customHeight="1" x14ac:dyDescent="0.2">
      <c r="B224" s="26"/>
      <c r="C224" s="26"/>
      <c r="D224" s="26"/>
      <c r="E224" s="26"/>
      <c r="F224" s="26"/>
      <c r="G224" s="26"/>
      <c r="H224" s="11"/>
      <c r="I224" s="26"/>
      <c r="J224" s="26"/>
      <c r="K224" s="27"/>
      <c r="M224" s="27"/>
      <c r="O224" s="27"/>
      <c r="R224" s="157"/>
      <c r="S224" s="11"/>
      <c r="T224" s="65"/>
      <c r="U224" s="65"/>
      <c r="V224" s="65"/>
      <c r="AK224" s="60"/>
      <c r="AM224" s="68"/>
      <c r="AN224" s="63"/>
      <c r="AO224" s="60"/>
      <c r="AQ224" s="26"/>
      <c r="AR224" s="121"/>
      <c r="AS224" s="121"/>
      <c r="AT224" s="121"/>
      <c r="AU224" s="121"/>
      <c r="AV224" s="121"/>
      <c r="AW224" s="121"/>
      <c r="AX224" s="121"/>
      <c r="AY224" s="121"/>
      <c r="AZ224" s="121"/>
      <c r="BA224" s="121"/>
      <c r="BB224" s="121"/>
      <c r="BC224" s="121"/>
      <c r="BD224" s="121"/>
      <c r="BE224" s="121"/>
      <c r="BF224" s="121"/>
      <c r="BG224" s="121"/>
      <c r="BH224" s="11"/>
      <c r="BI224" s="11"/>
      <c r="BJ224" s="11"/>
      <c r="BK224" s="26"/>
    </row>
    <row r="225" spans="2:63" s="25" customFormat="1" ht="36" customHeight="1" x14ac:dyDescent="0.2">
      <c r="B225" s="26"/>
      <c r="C225" s="26"/>
      <c r="D225" s="26"/>
      <c r="E225" s="26"/>
      <c r="F225" s="26"/>
      <c r="G225" s="26"/>
      <c r="H225" s="11"/>
      <c r="I225" s="26"/>
      <c r="J225" s="26"/>
      <c r="K225" s="27"/>
      <c r="M225" s="27"/>
      <c r="O225" s="27"/>
      <c r="R225" s="157"/>
      <c r="S225" s="11"/>
      <c r="T225" s="65"/>
      <c r="U225" s="65"/>
      <c r="V225" s="65"/>
      <c r="AK225" s="60"/>
      <c r="AM225" s="68"/>
      <c r="AN225" s="63"/>
      <c r="AO225" s="60"/>
      <c r="AQ225" s="26"/>
      <c r="AR225" s="121"/>
      <c r="AS225" s="121"/>
      <c r="AT225" s="121"/>
      <c r="AU225" s="121"/>
      <c r="AV225" s="121"/>
      <c r="AW225" s="121"/>
      <c r="AX225" s="121"/>
      <c r="AY225" s="121"/>
      <c r="AZ225" s="121"/>
      <c r="BA225" s="121"/>
      <c r="BB225" s="121"/>
      <c r="BC225" s="121"/>
      <c r="BD225" s="121"/>
      <c r="BE225" s="121"/>
      <c r="BF225" s="121"/>
      <c r="BG225" s="121"/>
      <c r="BH225" s="11"/>
      <c r="BI225" s="11"/>
      <c r="BJ225" s="11"/>
      <c r="BK225" s="26"/>
    </row>
    <row r="226" spans="2:63" s="25" customFormat="1" ht="36" customHeight="1" x14ac:dyDescent="0.2">
      <c r="B226" s="26"/>
      <c r="C226" s="26"/>
      <c r="D226" s="26"/>
      <c r="E226" s="26"/>
      <c r="F226" s="26"/>
      <c r="G226" s="26"/>
      <c r="H226" s="11"/>
      <c r="I226" s="26"/>
      <c r="J226" s="26"/>
      <c r="K226" s="27"/>
      <c r="M226" s="27"/>
      <c r="O226" s="27"/>
      <c r="R226" s="157"/>
      <c r="S226" s="11"/>
      <c r="T226" s="65"/>
      <c r="U226" s="65"/>
      <c r="V226" s="65"/>
      <c r="AK226" s="60"/>
      <c r="AM226" s="68"/>
      <c r="AN226" s="63"/>
      <c r="AO226" s="60"/>
      <c r="AQ226" s="26"/>
      <c r="AR226" s="121"/>
      <c r="AS226" s="121"/>
      <c r="AT226" s="121"/>
      <c r="AU226" s="121"/>
      <c r="AV226" s="121"/>
      <c r="AW226" s="121"/>
      <c r="AX226" s="121"/>
      <c r="AY226" s="121"/>
      <c r="AZ226" s="121"/>
      <c r="BA226" s="121"/>
      <c r="BB226" s="121"/>
      <c r="BC226" s="121"/>
      <c r="BD226" s="121"/>
      <c r="BE226" s="121"/>
      <c r="BF226" s="121"/>
      <c r="BG226" s="121"/>
      <c r="BH226" s="11"/>
      <c r="BI226" s="11"/>
      <c r="BJ226" s="11"/>
      <c r="BK226" s="26"/>
    </row>
    <row r="227" spans="2:63" s="25" customFormat="1" ht="36" customHeight="1" x14ac:dyDescent="0.2">
      <c r="B227" s="26"/>
      <c r="C227" s="26"/>
      <c r="D227" s="26"/>
      <c r="E227" s="26"/>
      <c r="F227" s="26"/>
      <c r="G227" s="26"/>
      <c r="H227" s="11"/>
      <c r="I227" s="26"/>
      <c r="J227" s="26"/>
      <c r="K227" s="27"/>
      <c r="M227" s="27"/>
      <c r="O227" s="27"/>
      <c r="R227" s="157"/>
      <c r="S227" s="11"/>
      <c r="T227" s="65"/>
      <c r="U227" s="65"/>
      <c r="V227" s="65"/>
      <c r="AK227" s="60"/>
      <c r="AM227" s="68"/>
      <c r="AN227" s="63"/>
      <c r="AO227" s="60"/>
      <c r="AQ227" s="26"/>
      <c r="AR227" s="121"/>
      <c r="AS227" s="121"/>
      <c r="AT227" s="121"/>
      <c r="AU227" s="121"/>
      <c r="AV227" s="121"/>
      <c r="AW227" s="121"/>
      <c r="AX227" s="121"/>
      <c r="AY227" s="121"/>
      <c r="AZ227" s="121"/>
      <c r="BA227" s="121"/>
      <c r="BB227" s="121"/>
      <c r="BC227" s="121"/>
      <c r="BD227" s="121"/>
      <c r="BE227" s="121"/>
      <c r="BF227" s="121"/>
      <c r="BG227" s="121"/>
      <c r="BH227" s="11"/>
      <c r="BI227" s="11"/>
      <c r="BJ227" s="11"/>
      <c r="BK227" s="26"/>
    </row>
    <row r="228" spans="2:63" s="25" customFormat="1" ht="36" customHeight="1" x14ac:dyDescent="0.2">
      <c r="B228" s="26"/>
      <c r="C228" s="26"/>
      <c r="D228" s="26"/>
      <c r="E228" s="26"/>
      <c r="F228" s="26"/>
      <c r="G228" s="26"/>
      <c r="H228" s="11"/>
      <c r="I228" s="26"/>
      <c r="J228" s="26"/>
      <c r="K228" s="27"/>
      <c r="M228" s="27"/>
      <c r="O228" s="27"/>
      <c r="R228" s="157"/>
      <c r="S228" s="11"/>
      <c r="T228" s="65"/>
      <c r="U228" s="65"/>
      <c r="V228" s="65"/>
      <c r="AK228" s="60"/>
      <c r="AM228" s="68"/>
      <c r="AN228" s="63"/>
      <c r="AO228" s="60"/>
      <c r="AQ228" s="26"/>
      <c r="AR228" s="121"/>
      <c r="AS228" s="121"/>
      <c r="AT228" s="121"/>
      <c r="AU228" s="121"/>
      <c r="AV228" s="121"/>
      <c r="AW228" s="121"/>
      <c r="AX228" s="121"/>
      <c r="AY228" s="121"/>
      <c r="AZ228" s="121"/>
      <c r="BA228" s="121"/>
      <c r="BB228" s="121"/>
      <c r="BC228" s="121"/>
      <c r="BD228" s="121"/>
      <c r="BE228" s="121"/>
      <c r="BF228" s="121"/>
      <c r="BG228" s="121"/>
      <c r="BH228" s="11"/>
      <c r="BI228" s="11"/>
      <c r="BJ228" s="11"/>
      <c r="BK228" s="26"/>
    </row>
    <row r="229" spans="2:63" s="25" customFormat="1" ht="36" customHeight="1" x14ac:dyDescent="0.2">
      <c r="B229" s="26"/>
      <c r="C229" s="26"/>
      <c r="D229" s="26"/>
      <c r="E229" s="26"/>
      <c r="F229" s="26"/>
      <c r="G229" s="26"/>
      <c r="H229" s="11"/>
      <c r="I229" s="26"/>
      <c r="J229" s="26"/>
      <c r="K229" s="27"/>
      <c r="M229" s="27"/>
      <c r="O229" s="27"/>
      <c r="R229" s="157"/>
      <c r="S229" s="11"/>
      <c r="T229" s="65"/>
      <c r="U229" s="65"/>
      <c r="V229" s="65"/>
      <c r="AK229" s="60"/>
      <c r="AM229" s="68"/>
      <c r="AN229" s="63"/>
      <c r="AO229" s="60"/>
      <c r="AQ229" s="26"/>
      <c r="AR229" s="121"/>
      <c r="AS229" s="121"/>
      <c r="AT229" s="121"/>
      <c r="AU229" s="121"/>
      <c r="AV229" s="121"/>
      <c r="AW229" s="121"/>
      <c r="AX229" s="121"/>
      <c r="AY229" s="121"/>
      <c r="AZ229" s="121"/>
      <c r="BA229" s="121"/>
      <c r="BB229" s="121"/>
      <c r="BC229" s="121"/>
      <c r="BD229" s="121"/>
      <c r="BE229" s="121"/>
      <c r="BF229" s="121"/>
      <c r="BG229" s="121"/>
      <c r="BH229" s="11"/>
      <c r="BI229" s="11"/>
      <c r="BJ229" s="11"/>
      <c r="BK229" s="26"/>
    </row>
    <row r="230" spans="2:63" s="25" customFormat="1" ht="36" customHeight="1" x14ac:dyDescent="0.2">
      <c r="B230" s="26"/>
      <c r="C230" s="26"/>
      <c r="D230" s="26"/>
      <c r="E230" s="26"/>
      <c r="F230" s="26"/>
      <c r="G230" s="26"/>
      <c r="H230" s="11"/>
      <c r="I230" s="26"/>
      <c r="J230" s="26"/>
      <c r="K230" s="27"/>
      <c r="M230" s="27"/>
      <c r="O230" s="27"/>
      <c r="R230" s="157"/>
      <c r="S230" s="11"/>
      <c r="T230" s="65"/>
      <c r="U230" s="65"/>
      <c r="V230" s="65"/>
      <c r="AK230" s="60"/>
      <c r="AM230" s="68"/>
      <c r="AN230" s="63"/>
      <c r="AO230" s="60"/>
      <c r="AQ230" s="26"/>
      <c r="AR230" s="121"/>
      <c r="AS230" s="121"/>
      <c r="AT230" s="121"/>
      <c r="AU230" s="121"/>
      <c r="AV230" s="121"/>
      <c r="AW230" s="121"/>
      <c r="AX230" s="121"/>
      <c r="AY230" s="121"/>
      <c r="AZ230" s="121"/>
      <c r="BA230" s="121"/>
      <c r="BB230" s="121"/>
      <c r="BC230" s="121"/>
      <c r="BD230" s="121"/>
      <c r="BE230" s="121"/>
      <c r="BF230" s="121"/>
      <c r="BG230" s="121"/>
      <c r="BH230" s="11"/>
      <c r="BI230" s="11"/>
      <c r="BJ230" s="11"/>
      <c r="BK230" s="26"/>
    </row>
    <row r="231" spans="2:63" s="25" customFormat="1" ht="36" customHeight="1" x14ac:dyDescent="0.2">
      <c r="B231" s="26"/>
      <c r="C231" s="26"/>
      <c r="D231" s="26"/>
      <c r="E231" s="26"/>
      <c r="F231" s="26"/>
      <c r="G231" s="26"/>
      <c r="H231" s="11"/>
      <c r="I231" s="26"/>
      <c r="J231" s="26"/>
      <c r="K231" s="27"/>
      <c r="M231" s="27"/>
      <c r="O231" s="27"/>
      <c r="R231" s="157"/>
      <c r="S231" s="11"/>
      <c r="T231" s="65"/>
      <c r="U231" s="65"/>
      <c r="V231" s="65"/>
      <c r="AK231" s="60"/>
      <c r="AM231" s="68"/>
      <c r="AN231" s="63"/>
      <c r="AO231" s="60"/>
      <c r="AQ231" s="26"/>
      <c r="AR231" s="121"/>
      <c r="AS231" s="121"/>
      <c r="AT231" s="121"/>
      <c r="AU231" s="121"/>
      <c r="AV231" s="121"/>
      <c r="AW231" s="121"/>
      <c r="AX231" s="121"/>
      <c r="AY231" s="121"/>
      <c r="AZ231" s="121"/>
      <c r="BA231" s="121"/>
      <c r="BB231" s="121"/>
      <c r="BC231" s="121"/>
      <c r="BD231" s="121"/>
      <c r="BE231" s="121"/>
      <c r="BF231" s="121"/>
      <c r="BG231" s="121"/>
      <c r="BH231" s="11"/>
      <c r="BI231" s="11"/>
      <c r="BJ231" s="11"/>
      <c r="BK231" s="26"/>
    </row>
    <row r="232" spans="2:63" s="25" customFormat="1" ht="36" customHeight="1" x14ac:dyDescent="0.2">
      <c r="B232" s="26"/>
      <c r="C232" s="26"/>
      <c r="D232" s="26"/>
      <c r="E232" s="26"/>
      <c r="F232" s="26"/>
      <c r="G232" s="26"/>
      <c r="H232" s="11"/>
      <c r="I232" s="26"/>
      <c r="J232" s="26"/>
      <c r="K232" s="27"/>
      <c r="M232" s="27"/>
      <c r="O232" s="27"/>
      <c r="R232" s="157"/>
      <c r="S232" s="11"/>
      <c r="T232" s="65"/>
      <c r="U232" s="65"/>
      <c r="V232" s="65"/>
      <c r="AK232" s="60"/>
      <c r="AM232" s="68"/>
      <c r="AN232" s="63"/>
      <c r="AO232" s="60"/>
      <c r="AQ232" s="26"/>
      <c r="AR232" s="121"/>
      <c r="AS232" s="121"/>
      <c r="AT232" s="121"/>
      <c r="AU232" s="121"/>
      <c r="AV232" s="121"/>
      <c r="AW232" s="121"/>
      <c r="AX232" s="121"/>
      <c r="AY232" s="121"/>
      <c r="AZ232" s="121"/>
      <c r="BA232" s="121"/>
      <c r="BB232" s="121"/>
      <c r="BC232" s="121"/>
      <c r="BD232" s="121"/>
      <c r="BE232" s="121"/>
      <c r="BF232" s="121"/>
      <c r="BG232" s="121"/>
      <c r="BH232" s="11"/>
      <c r="BI232" s="11"/>
      <c r="BJ232" s="11"/>
      <c r="BK232" s="26"/>
    </row>
    <row r="233" spans="2:63" s="25" customFormat="1" ht="36" customHeight="1" x14ac:dyDescent="0.2">
      <c r="B233" s="26"/>
      <c r="C233" s="26"/>
      <c r="D233" s="26"/>
      <c r="E233" s="26"/>
      <c r="F233" s="26"/>
      <c r="G233" s="26"/>
      <c r="H233" s="11"/>
      <c r="I233" s="26"/>
      <c r="J233" s="26"/>
      <c r="K233" s="27"/>
      <c r="M233" s="27"/>
      <c r="O233" s="27"/>
      <c r="R233" s="157"/>
      <c r="S233" s="11"/>
      <c r="T233" s="65"/>
      <c r="U233" s="65"/>
      <c r="V233" s="65"/>
      <c r="AK233" s="60"/>
      <c r="AM233" s="68"/>
      <c r="AN233" s="63"/>
      <c r="AO233" s="60"/>
      <c r="AQ233" s="26"/>
      <c r="AR233" s="121"/>
      <c r="AS233" s="121"/>
      <c r="AT233" s="121"/>
      <c r="AU233" s="121"/>
      <c r="AV233" s="121"/>
      <c r="AW233" s="121"/>
      <c r="AX233" s="121"/>
      <c r="AY233" s="121"/>
      <c r="AZ233" s="121"/>
      <c r="BA233" s="121"/>
      <c r="BB233" s="121"/>
      <c r="BC233" s="121"/>
      <c r="BD233" s="121"/>
      <c r="BE233" s="121"/>
      <c r="BF233" s="121"/>
      <c r="BG233" s="121"/>
      <c r="BH233" s="11"/>
      <c r="BI233" s="11"/>
      <c r="BJ233" s="11"/>
      <c r="BK233" s="26"/>
    </row>
    <row r="234" spans="2:63" s="25" customFormat="1" ht="36" customHeight="1" x14ac:dyDescent="0.2">
      <c r="B234" s="26"/>
      <c r="C234" s="26"/>
      <c r="D234" s="26"/>
      <c r="E234" s="26"/>
      <c r="F234" s="26"/>
      <c r="G234" s="26"/>
      <c r="H234" s="11"/>
      <c r="I234" s="26"/>
      <c r="J234" s="26"/>
      <c r="K234" s="27"/>
      <c r="M234" s="27"/>
      <c r="O234" s="27"/>
      <c r="R234" s="157"/>
      <c r="S234" s="11"/>
      <c r="T234" s="65"/>
      <c r="U234" s="65"/>
      <c r="V234" s="65"/>
      <c r="AK234" s="60"/>
      <c r="AM234" s="68"/>
      <c r="AN234" s="63"/>
      <c r="AO234" s="60"/>
      <c r="AQ234" s="26"/>
      <c r="AR234" s="121"/>
      <c r="AS234" s="121"/>
      <c r="AT234" s="121"/>
      <c r="AU234" s="121"/>
      <c r="AV234" s="121"/>
      <c r="AW234" s="121"/>
      <c r="AX234" s="121"/>
      <c r="AY234" s="121"/>
      <c r="AZ234" s="121"/>
      <c r="BA234" s="121"/>
      <c r="BB234" s="121"/>
      <c r="BC234" s="121"/>
      <c r="BD234" s="121"/>
      <c r="BE234" s="121"/>
      <c r="BF234" s="121"/>
      <c r="BG234" s="121"/>
      <c r="BH234" s="11"/>
      <c r="BI234" s="11"/>
      <c r="BJ234" s="11"/>
      <c r="BK234" s="26"/>
    </row>
    <row r="235" spans="2:63" s="25" customFormat="1" ht="36" customHeight="1" x14ac:dyDescent="0.2">
      <c r="B235" s="26"/>
      <c r="C235" s="26"/>
      <c r="D235" s="26"/>
      <c r="E235" s="26"/>
      <c r="F235" s="26"/>
      <c r="G235" s="26"/>
      <c r="H235" s="11"/>
      <c r="I235" s="26"/>
      <c r="J235" s="26"/>
      <c r="K235" s="27"/>
      <c r="M235" s="27"/>
      <c r="O235" s="27"/>
      <c r="R235" s="157"/>
      <c r="S235" s="11"/>
      <c r="T235" s="65"/>
      <c r="U235" s="65"/>
      <c r="V235" s="65"/>
      <c r="AK235" s="60"/>
      <c r="AM235" s="68"/>
      <c r="AN235" s="63"/>
      <c r="AO235" s="60"/>
      <c r="AQ235" s="26"/>
      <c r="AR235" s="121"/>
      <c r="AS235" s="121"/>
      <c r="AT235" s="121"/>
      <c r="AU235" s="121"/>
      <c r="AV235" s="121"/>
      <c r="AW235" s="121"/>
      <c r="AX235" s="121"/>
      <c r="AY235" s="121"/>
      <c r="AZ235" s="121"/>
      <c r="BA235" s="121"/>
      <c r="BB235" s="121"/>
      <c r="BC235" s="121"/>
      <c r="BD235" s="121"/>
      <c r="BE235" s="121"/>
      <c r="BF235" s="121"/>
      <c r="BG235" s="121"/>
      <c r="BH235" s="11"/>
      <c r="BI235" s="11"/>
      <c r="BJ235" s="11"/>
      <c r="BK235" s="26"/>
    </row>
    <row r="236" spans="2:63" s="25" customFormat="1" ht="36" customHeight="1" x14ac:dyDescent="0.2">
      <c r="B236" s="26"/>
      <c r="C236" s="26"/>
      <c r="D236" s="26"/>
      <c r="E236" s="26"/>
      <c r="F236" s="26"/>
      <c r="G236" s="26"/>
      <c r="H236" s="11"/>
      <c r="I236" s="26"/>
      <c r="J236" s="26"/>
      <c r="K236" s="27"/>
      <c r="M236" s="27"/>
      <c r="O236" s="27"/>
      <c r="R236" s="157"/>
      <c r="S236" s="11"/>
      <c r="T236" s="65"/>
      <c r="U236" s="65"/>
      <c r="V236" s="65"/>
      <c r="AK236" s="60"/>
      <c r="AM236" s="68"/>
      <c r="AN236" s="63"/>
      <c r="AO236" s="60"/>
      <c r="AQ236" s="26"/>
      <c r="AR236" s="121"/>
      <c r="AS236" s="121"/>
      <c r="AT236" s="121"/>
      <c r="AU236" s="121"/>
      <c r="AV236" s="121"/>
      <c r="AW236" s="121"/>
      <c r="AX236" s="121"/>
      <c r="AY236" s="121"/>
      <c r="AZ236" s="121"/>
      <c r="BA236" s="121"/>
      <c r="BB236" s="121"/>
      <c r="BC236" s="121"/>
      <c r="BD236" s="121"/>
      <c r="BE236" s="121"/>
      <c r="BF236" s="121"/>
      <c r="BG236" s="121"/>
      <c r="BH236" s="11"/>
      <c r="BI236" s="11"/>
      <c r="BJ236" s="11"/>
      <c r="BK236" s="26"/>
    </row>
    <row r="237" spans="2:63" s="25" customFormat="1" ht="36" customHeight="1" x14ac:dyDescent="0.2">
      <c r="B237" s="26"/>
      <c r="C237" s="26"/>
      <c r="D237" s="26"/>
      <c r="E237" s="26"/>
      <c r="F237" s="26"/>
      <c r="G237" s="26"/>
      <c r="H237" s="11"/>
      <c r="I237" s="26"/>
      <c r="J237" s="26"/>
      <c r="K237" s="27"/>
      <c r="M237" s="27"/>
      <c r="O237" s="27"/>
      <c r="R237" s="157"/>
      <c r="S237" s="11"/>
      <c r="T237" s="65"/>
      <c r="U237" s="65"/>
      <c r="V237" s="65"/>
      <c r="AK237" s="60"/>
      <c r="AM237" s="68"/>
      <c r="AN237" s="63"/>
      <c r="AO237" s="60"/>
      <c r="AQ237" s="26"/>
      <c r="AR237" s="121"/>
      <c r="AS237" s="121"/>
      <c r="AT237" s="121"/>
      <c r="AU237" s="121"/>
      <c r="AV237" s="121"/>
      <c r="AW237" s="121"/>
      <c r="AX237" s="121"/>
      <c r="AY237" s="121"/>
      <c r="AZ237" s="121"/>
      <c r="BA237" s="121"/>
      <c r="BB237" s="121"/>
      <c r="BC237" s="121"/>
      <c r="BD237" s="121"/>
      <c r="BE237" s="121"/>
      <c r="BF237" s="121"/>
      <c r="BG237" s="121"/>
      <c r="BH237" s="11"/>
      <c r="BI237" s="11"/>
      <c r="BJ237" s="11"/>
      <c r="BK237" s="26"/>
    </row>
    <row r="238" spans="2:63" s="25" customFormat="1" ht="36" customHeight="1" x14ac:dyDescent="0.2">
      <c r="B238" s="26"/>
      <c r="C238" s="26"/>
      <c r="D238" s="26"/>
      <c r="E238" s="26"/>
      <c r="F238" s="26"/>
      <c r="G238" s="26"/>
      <c r="H238" s="11"/>
      <c r="I238" s="26"/>
      <c r="J238" s="26"/>
      <c r="K238" s="27"/>
      <c r="M238" s="27"/>
      <c r="O238" s="27"/>
      <c r="R238" s="157"/>
      <c r="S238" s="11"/>
      <c r="T238" s="65"/>
      <c r="U238" s="65"/>
      <c r="V238" s="65"/>
      <c r="AK238" s="60"/>
      <c r="AM238" s="68"/>
      <c r="AN238" s="63"/>
      <c r="AO238" s="60"/>
      <c r="AQ238" s="26"/>
      <c r="AR238" s="121"/>
      <c r="AS238" s="121"/>
      <c r="AT238" s="121"/>
      <c r="AU238" s="121"/>
      <c r="AV238" s="121"/>
      <c r="AW238" s="121"/>
      <c r="AX238" s="121"/>
      <c r="AY238" s="121"/>
      <c r="AZ238" s="121"/>
      <c r="BA238" s="121"/>
      <c r="BB238" s="121"/>
      <c r="BC238" s="121"/>
      <c r="BD238" s="121"/>
      <c r="BE238" s="121"/>
      <c r="BF238" s="121"/>
      <c r="BG238" s="121"/>
      <c r="BH238" s="11"/>
      <c r="BI238" s="11"/>
      <c r="BJ238" s="11"/>
      <c r="BK238" s="26"/>
    </row>
    <row r="239" spans="2:63" s="25" customFormat="1" ht="36" customHeight="1" x14ac:dyDescent="0.2">
      <c r="B239" s="26"/>
      <c r="C239" s="26"/>
      <c r="D239" s="26"/>
      <c r="E239" s="26"/>
      <c r="F239" s="26"/>
      <c r="G239" s="26"/>
      <c r="H239" s="11"/>
      <c r="I239" s="26"/>
      <c r="J239" s="26"/>
      <c r="K239" s="27"/>
      <c r="M239" s="27"/>
      <c r="O239" s="27"/>
      <c r="R239" s="157"/>
      <c r="S239" s="11"/>
      <c r="T239" s="65"/>
      <c r="U239" s="65"/>
      <c r="V239" s="65"/>
      <c r="AK239" s="60"/>
      <c r="AM239" s="68"/>
      <c r="AN239" s="63"/>
      <c r="AO239" s="60"/>
      <c r="AQ239" s="26"/>
      <c r="AR239" s="121"/>
      <c r="AS239" s="121"/>
      <c r="AT239" s="121"/>
      <c r="AU239" s="121"/>
      <c r="AV239" s="121"/>
      <c r="AW239" s="121"/>
      <c r="AX239" s="121"/>
      <c r="AY239" s="121"/>
      <c r="AZ239" s="121"/>
      <c r="BA239" s="121"/>
      <c r="BB239" s="121"/>
      <c r="BC239" s="121"/>
      <c r="BD239" s="121"/>
      <c r="BE239" s="121"/>
      <c r="BF239" s="121"/>
      <c r="BG239" s="121"/>
      <c r="BH239" s="11"/>
      <c r="BI239" s="11"/>
      <c r="BJ239" s="11"/>
      <c r="BK239" s="26"/>
    </row>
    <row r="240" spans="2:63" s="25" customFormat="1" ht="36" customHeight="1" x14ac:dyDescent="0.2">
      <c r="B240" s="26"/>
      <c r="C240" s="26"/>
      <c r="D240" s="26"/>
      <c r="E240" s="26"/>
      <c r="F240" s="26"/>
      <c r="G240" s="26"/>
      <c r="H240" s="11"/>
      <c r="I240" s="26"/>
      <c r="J240" s="26"/>
      <c r="K240" s="27"/>
      <c r="M240" s="27"/>
      <c r="O240" s="27"/>
      <c r="R240" s="157"/>
      <c r="S240" s="11"/>
      <c r="T240" s="65"/>
      <c r="U240" s="65"/>
      <c r="V240" s="65"/>
      <c r="AK240" s="60"/>
      <c r="AM240" s="68"/>
      <c r="AN240" s="63"/>
      <c r="AO240" s="60"/>
      <c r="AQ240" s="26"/>
      <c r="AR240" s="121"/>
      <c r="AS240" s="121"/>
      <c r="AT240" s="121"/>
      <c r="AU240" s="121"/>
      <c r="AV240" s="121"/>
      <c r="AW240" s="121"/>
      <c r="AX240" s="121"/>
      <c r="AY240" s="121"/>
      <c r="AZ240" s="121"/>
      <c r="BA240" s="121"/>
      <c r="BB240" s="121"/>
      <c r="BC240" s="121"/>
      <c r="BD240" s="121"/>
      <c r="BE240" s="121"/>
      <c r="BF240" s="121"/>
      <c r="BG240" s="121"/>
      <c r="BH240" s="11"/>
      <c r="BI240" s="11"/>
      <c r="BJ240" s="11"/>
      <c r="BK240" s="26"/>
    </row>
    <row r="241" spans="2:63" s="25" customFormat="1" ht="36" customHeight="1" x14ac:dyDescent="0.2">
      <c r="B241" s="26"/>
      <c r="C241" s="26"/>
      <c r="D241" s="26"/>
      <c r="E241" s="26"/>
      <c r="F241" s="26"/>
      <c r="G241" s="26"/>
      <c r="H241" s="11"/>
      <c r="I241" s="26"/>
      <c r="J241" s="26"/>
      <c r="K241" s="27"/>
      <c r="M241" s="27"/>
      <c r="O241" s="27"/>
      <c r="R241" s="157"/>
      <c r="S241" s="11"/>
      <c r="T241" s="65"/>
      <c r="U241" s="65"/>
      <c r="V241" s="65"/>
      <c r="AK241" s="60"/>
      <c r="AM241" s="68"/>
      <c r="AN241" s="63"/>
      <c r="AO241" s="60"/>
      <c r="AQ241" s="26"/>
      <c r="AR241" s="121"/>
      <c r="AS241" s="121"/>
      <c r="AT241" s="121"/>
      <c r="AU241" s="121"/>
      <c r="AV241" s="121"/>
      <c r="AW241" s="121"/>
      <c r="AX241" s="121"/>
      <c r="AY241" s="121"/>
      <c r="AZ241" s="121"/>
      <c r="BA241" s="121"/>
      <c r="BB241" s="121"/>
      <c r="BC241" s="121"/>
      <c r="BD241" s="121"/>
      <c r="BE241" s="121"/>
      <c r="BF241" s="121"/>
      <c r="BG241" s="121"/>
      <c r="BH241" s="11"/>
      <c r="BI241" s="11"/>
      <c r="BJ241" s="11"/>
      <c r="BK241" s="26"/>
    </row>
    <row r="242" spans="2:63" s="25" customFormat="1" ht="36" customHeight="1" x14ac:dyDescent="0.2">
      <c r="B242" s="26"/>
      <c r="C242" s="26"/>
      <c r="D242" s="26"/>
      <c r="E242" s="26"/>
      <c r="F242" s="26"/>
      <c r="G242" s="26"/>
      <c r="H242" s="11"/>
      <c r="I242" s="26"/>
      <c r="J242" s="26"/>
      <c r="K242" s="27"/>
      <c r="M242" s="27"/>
      <c r="O242" s="27"/>
      <c r="R242" s="157"/>
      <c r="S242" s="11"/>
      <c r="T242" s="65"/>
      <c r="U242" s="65"/>
      <c r="V242" s="65"/>
      <c r="AK242" s="60"/>
      <c r="AM242" s="68"/>
      <c r="AN242" s="63"/>
      <c r="AO242" s="60"/>
      <c r="AQ242" s="26"/>
      <c r="AR242" s="121"/>
      <c r="AS242" s="121"/>
      <c r="AT242" s="121"/>
      <c r="AU242" s="121"/>
      <c r="AV242" s="121"/>
      <c r="AW242" s="121"/>
      <c r="AX242" s="121"/>
      <c r="AY242" s="121"/>
      <c r="AZ242" s="121"/>
      <c r="BA242" s="121"/>
      <c r="BB242" s="121"/>
      <c r="BC242" s="121"/>
      <c r="BD242" s="121"/>
      <c r="BE242" s="121"/>
      <c r="BF242" s="121"/>
      <c r="BG242" s="121"/>
      <c r="BH242" s="11"/>
      <c r="BI242" s="11"/>
      <c r="BJ242" s="11"/>
      <c r="BK242" s="26"/>
    </row>
    <row r="243" spans="2:63" s="25" customFormat="1" ht="36" customHeight="1" x14ac:dyDescent="0.2">
      <c r="B243" s="26"/>
      <c r="C243" s="26"/>
      <c r="D243" s="26"/>
      <c r="E243" s="26"/>
      <c r="F243" s="26"/>
      <c r="G243" s="26"/>
      <c r="H243" s="11"/>
      <c r="I243" s="26"/>
      <c r="J243" s="26"/>
      <c r="K243" s="27"/>
      <c r="M243" s="27"/>
      <c r="O243" s="27"/>
      <c r="R243" s="157"/>
      <c r="S243" s="11"/>
      <c r="T243" s="65"/>
      <c r="U243" s="65"/>
      <c r="V243" s="65"/>
      <c r="AK243" s="60"/>
      <c r="AM243" s="68"/>
      <c r="AN243" s="63"/>
      <c r="AO243" s="60"/>
      <c r="AQ243" s="26"/>
      <c r="AR243" s="121"/>
      <c r="AS243" s="121"/>
      <c r="AT243" s="121"/>
      <c r="AU243" s="121"/>
      <c r="AV243" s="121"/>
      <c r="AW243" s="121"/>
      <c r="AX243" s="121"/>
      <c r="AY243" s="121"/>
      <c r="AZ243" s="121"/>
      <c r="BA243" s="121"/>
      <c r="BB243" s="121"/>
      <c r="BC243" s="121"/>
      <c r="BD243" s="121"/>
      <c r="BE243" s="121"/>
      <c r="BF243" s="121"/>
      <c r="BG243" s="121"/>
      <c r="BH243" s="11"/>
      <c r="BI243" s="11"/>
      <c r="BJ243" s="11"/>
      <c r="BK243" s="26"/>
    </row>
    <row r="244" spans="2:63" s="25" customFormat="1" ht="36" customHeight="1" x14ac:dyDescent="0.2">
      <c r="B244" s="26"/>
      <c r="C244" s="26"/>
      <c r="D244" s="26"/>
      <c r="E244" s="26"/>
      <c r="F244" s="26"/>
      <c r="G244" s="26"/>
      <c r="H244" s="11"/>
      <c r="I244" s="26"/>
      <c r="J244" s="26"/>
      <c r="K244" s="27"/>
      <c r="M244" s="27"/>
      <c r="O244" s="27"/>
      <c r="R244" s="157"/>
      <c r="S244" s="11"/>
      <c r="T244" s="65"/>
      <c r="U244" s="65"/>
      <c r="V244" s="65"/>
      <c r="AK244" s="60"/>
      <c r="AM244" s="68"/>
      <c r="AN244" s="63"/>
      <c r="AO244" s="60"/>
      <c r="AQ244" s="26"/>
      <c r="AR244" s="121"/>
      <c r="AS244" s="121"/>
      <c r="AT244" s="121"/>
      <c r="AU244" s="121"/>
      <c r="AV244" s="121"/>
      <c r="AW244" s="121"/>
      <c r="AX244" s="121"/>
      <c r="AY244" s="121"/>
      <c r="AZ244" s="121"/>
      <c r="BA244" s="121"/>
      <c r="BB244" s="121"/>
      <c r="BC244" s="121"/>
      <c r="BD244" s="121"/>
      <c r="BE244" s="121"/>
      <c r="BF244" s="121"/>
      <c r="BG244" s="121"/>
      <c r="BH244" s="11"/>
      <c r="BI244" s="11"/>
      <c r="BJ244" s="11"/>
      <c r="BK244" s="26"/>
    </row>
    <row r="245" spans="2:63" s="25" customFormat="1" ht="36" customHeight="1" x14ac:dyDescent="0.2">
      <c r="B245" s="26"/>
      <c r="C245" s="26"/>
      <c r="D245" s="26"/>
      <c r="E245" s="26"/>
      <c r="F245" s="26"/>
      <c r="G245" s="26"/>
      <c r="H245" s="11"/>
      <c r="I245" s="26"/>
      <c r="J245" s="26"/>
      <c r="K245" s="27"/>
      <c r="M245" s="27"/>
      <c r="O245" s="27"/>
      <c r="R245" s="157"/>
      <c r="S245" s="11"/>
      <c r="T245" s="65"/>
      <c r="U245" s="65"/>
      <c r="V245" s="65"/>
      <c r="AK245" s="60"/>
      <c r="AM245" s="68"/>
      <c r="AN245" s="63"/>
      <c r="AO245" s="60"/>
      <c r="AQ245" s="26"/>
      <c r="AR245" s="121"/>
      <c r="AS245" s="121"/>
      <c r="AT245" s="121"/>
      <c r="AU245" s="121"/>
      <c r="AV245" s="121"/>
      <c r="AW245" s="121"/>
      <c r="AX245" s="121"/>
      <c r="AY245" s="121"/>
      <c r="AZ245" s="121"/>
      <c r="BA245" s="121"/>
      <c r="BB245" s="121"/>
      <c r="BC245" s="121"/>
      <c r="BD245" s="121"/>
      <c r="BE245" s="121"/>
      <c r="BF245" s="121"/>
      <c r="BG245" s="121"/>
      <c r="BH245" s="11"/>
      <c r="BI245" s="11"/>
      <c r="BJ245" s="11"/>
      <c r="BK245" s="26"/>
    </row>
    <row r="246" spans="2:63" s="25" customFormat="1" ht="36" customHeight="1" x14ac:dyDescent="0.2">
      <c r="B246" s="26"/>
      <c r="C246" s="26"/>
      <c r="D246" s="26"/>
      <c r="E246" s="26"/>
      <c r="F246" s="26"/>
      <c r="G246" s="26"/>
      <c r="H246" s="11"/>
      <c r="I246" s="26"/>
      <c r="J246" s="26"/>
      <c r="K246" s="27"/>
      <c r="M246" s="27"/>
      <c r="O246" s="27"/>
      <c r="R246" s="157"/>
      <c r="S246" s="11"/>
      <c r="T246" s="65"/>
      <c r="U246" s="65"/>
      <c r="V246" s="65"/>
      <c r="AK246" s="60"/>
      <c r="AM246" s="68"/>
      <c r="AN246" s="63"/>
      <c r="AO246" s="60"/>
      <c r="AQ246" s="26"/>
      <c r="AR246" s="121"/>
      <c r="AS246" s="121"/>
      <c r="AT246" s="121"/>
      <c r="AU246" s="121"/>
      <c r="AV246" s="121"/>
      <c r="AW246" s="121"/>
      <c r="AX246" s="121"/>
      <c r="AY246" s="121"/>
      <c r="AZ246" s="121"/>
      <c r="BA246" s="121"/>
      <c r="BB246" s="121"/>
      <c r="BC246" s="121"/>
      <c r="BD246" s="121"/>
      <c r="BE246" s="121"/>
      <c r="BF246" s="121"/>
      <c r="BG246" s="121"/>
      <c r="BH246" s="11"/>
      <c r="BI246" s="11"/>
      <c r="BJ246" s="11"/>
      <c r="BK246" s="26"/>
    </row>
    <row r="247" spans="2:63" s="25" customFormat="1" ht="36" customHeight="1" x14ac:dyDescent="0.2">
      <c r="B247" s="26"/>
      <c r="C247" s="26"/>
      <c r="D247" s="26"/>
      <c r="E247" s="26"/>
      <c r="F247" s="26"/>
      <c r="G247" s="26"/>
      <c r="H247" s="11"/>
      <c r="I247" s="26"/>
      <c r="J247" s="26"/>
      <c r="K247" s="27"/>
      <c r="M247" s="27"/>
      <c r="O247" s="27"/>
      <c r="R247" s="157"/>
      <c r="S247" s="11"/>
      <c r="T247" s="65"/>
      <c r="U247" s="65"/>
      <c r="V247" s="65"/>
      <c r="AK247" s="60"/>
      <c r="AM247" s="68"/>
      <c r="AN247" s="63"/>
      <c r="AO247" s="60"/>
      <c r="AQ247" s="26"/>
      <c r="AR247" s="121"/>
      <c r="AS247" s="121"/>
      <c r="AT247" s="121"/>
      <c r="AU247" s="121"/>
      <c r="AV247" s="121"/>
      <c r="AW247" s="121"/>
      <c r="AX247" s="121"/>
      <c r="AY247" s="121"/>
      <c r="AZ247" s="121"/>
      <c r="BA247" s="121"/>
      <c r="BB247" s="121"/>
      <c r="BC247" s="121"/>
      <c r="BD247" s="121"/>
      <c r="BE247" s="121"/>
      <c r="BF247" s="121"/>
      <c r="BG247" s="121"/>
      <c r="BH247" s="11"/>
      <c r="BI247" s="11"/>
      <c r="BJ247" s="11"/>
      <c r="BK247" s="26"/>
    </row>
    <row r="248" spans="2:63" s="25" customFormat="1" ht="36" customHeight="1" x14ac:dyDescent="0.2">
      <c r="B248" s="26"/>
      <c r="C248" s="26"/>
      <c r="D248" s="26"/>
      <c r="E248" s="26"/>
      <c r="F248" s="26"/>
      <c r="G248" s="26"/>
      <c r="H248" s="11"/>
      <c r="I248" s="26"/>
      <c r="J248" s="26"/>
      <c r="K248" s="27"/>
      <c r="M248" s="27"/>
      <c r="O248" s="27"/>
      <c r="R248" s="157"/>
      <c r="S248" s="11"/>
      <c r="T248" s="65"/>
      <c r="U248" s="65"/>
      <c r="V248" s="65"/>
      <c r="AK248" s="60"/>
      <c r="AM248" s="68"/>
      <c r="AN248" s="63"/>
      <c r="AO248" s="60"/>
      <c r="AQ248" s="26"/>
      <c r="AR248" s="121"/>
      <c r="AS248" s="121"/>
      <c r="AT248" s="121"/>
      <c r="AU248" s="121"/>
      <c r="AV248" s="121"/>
      <c r="AW248" s="121"/>
      <c r="AX248" s="121"/>
      <c r="AY248" s="121"/>
      <c r="AZ248" s="121"/>
      <c r="BA248" s="121"/>
      <c r="BB248" s="121"/>
      <c r="BC248" s="121"/>
      <c r="BD248" s="121"/>
      <c r="BE248" s="121"/>
      <c r="BF248" s="121"/>
      <c r="BG248" s="121"/>
      <c r="BH248" s="11"/>
      <c r="BI248" s="11"/>
      <c r="BJ248" s="11"/>
      <c r="BK248" s="26"/>
    </row>
    <row r="249" spans="2:63" s="25" customFormat="1" ht="36" customHeight="1" x14ac:dyDescent="0.2">
      <c r="B249" s="26"/>
      <c r="C249" s="26"/>
      <c r="D249" s="26"/>
      <c r="E249" s="26"/>
      <c r="F249" s="26"/>
      <c r="G249" s="26"/>
      <c r="H249" s="11"/>
      <c r="I249" s="26"/>
      <c r="J249" s="26"/>
      <c r="K249" s="27"/>
      <c r="M249" s="27"/>
      <c r="O249" s="27"/>
      <c r="R249" s="157"/>
      <c r="S249" s="11"/>
      <c r="T249" s="65"/>
      <c r="U249" s="65"/>
      <c r="V249" s="65"/>
      <c r="AK249" s="60"/>
      <c r="AM249" s="68"/>
      <c r="AN249" s="63"/>
      <c r="AO249" s="60"/>
      <c r="AQ249" s="26"/>
      <c r="AR249" s="121"/>
      <c r="AS249" s="121"/>
      <c r="AT249" s="121"/>
      <c r="AU249" s="121"/>
      <c r="AV249" s="121"/>
      <c r="AW249" s="121"/>
      <c r="AX249" s="121"/>
      <c r="AY249" s="121"/>
      <c r="AZ249" s="121"/>
      <c r="BA249" s="121"/>
      <c r="BB249" s="121"/>
      <c r="BC249" s="121"/>
      <c r="BD249" s="121"/>
      <c r="BE249" s="121"/>
      <c r="BF249" s="121"/>
      <c r="BG249" s="121"/>
      <c r="BH249" s="11"/>
      <c r="BI249" s="11"/>
      <c r="BJ249" s="11"/>
      <c r="BK249" s="26"/>
    </row>
    <row r="250" spans="2:63" s="25" customFormat="1" ht="36" customHeight="1" x14ac:dyDescent="0.2">
      <c r="B250" s="26"/>
      <c r="C250" s="26"/>
      <c r="D250" s="26"/>
      <c r="E250" s="26"/>
      <c r="F250" s="26"/>
      <c r="G250" s="26"/>
      <c r="H250" s="11"/>
      <c r="I250" s="26"/>
      <c r="J250" s="26"/>
      <c r="K250" s="27"/>
      <c r="M250" s="27"/>
      <c r="O250" s="27"/>
      <c r="R250" s="157"/>
      <c r="S250" s="11"/>
      <c r="T250" s="65"/>
      <c r="U250" s="65"/>
      <c r="V250" s="65"/>
      <c r="AK250" s="60"/>
      <c r="AM250" s="68"/>
      <c r="AN250" s="63"/>
      <c r="AO250" s="60"/>
      <c r="AQ250" s="26"/>
      <c r="AR250" s="121"/>
      <c r="AS250" s="121"/>
      <c r="AT250" s="121"/>
      <c r="AU250" s="121"/>
      <c r="AV250" s="121"/>
      <c r="AW250" s="121"/>
      <c r="AX250" s="121"/>
      <c r="AY250" s="121"/>
      <c r="AZ250" s="121"/>
      <c r="BA250" s="121"/>
      <c r="BB250" s="121"/>
      <c r="BC250" s="121"/>
      <c r="BD250" s="121"/>
      <c r="BE250" s="121"/>
      <c r="BF250" s="121"/>
      <c r="BG250" s="121"/>
      <c r="BH250" s="11"/>
      <c r="BI250" s="11"/>
      <c r="BJ250" s="11"/>
      <c r="BK250" s="26"/>
    </row>
    <row r="251" spans="2:63" s="25" customFormat="1" ht="36" customHeight="1" x14ac:dyDescent="0.2">
      <c r="B251" s="26"/>
      <c r="C251" s="26"/>
      <c r="D251" s="26"/>
      <c r="E251" s="26"/>
      <c r="F251" s="26"/>
      <c r="G251" s="26"/>
      <c r="H251" s="11"/>
      <c r="I251" s="26"/>
      <c r="J251" s="26"/>
      <c r="K251" s="27"/>
      <c r="M251" s="27"/>
      <c r="O251" s="27"/>
      <c r="R251" s="157"/>
      <c r="S251" s="11"/>
      <c r="T251" s="65"/>
      <c r="U251" s="65"/>
      <c r="V251" s="65"/>
      <c r="AK251" s="60"/>
      <c r="AM251" s="68"/>
      <c r="AN251" s="63"/>
      <c r="AO251" s="60"/>
      <c r="AQ251" s="26"/>
      <c r="AR251" s="121"/>
      <c r="AS251" s="121"/>
      <c r="AT251" s="121"/>
      <c r="AU251" s="121"/>
      <c r="AV251" s="121"/>
      <c r="AW251" s="121"/>
      <c r="AX251" s="121"/>
      <c r="AY251" s="121"/>
      <c r="AZ251" s="121"/>
      <c r="BA251" s="121"/>
      <c r="BB251" s="121"/>
      <c r="BC251" s="121"/>
      <c r="BD251" s="121"/>
      <c r="BE251" s="121"/>
      <c r="BF251" s="121"/>
      <c r="BG251" s="121"/>
      <c r="BH251" s="11"/>
      <c r="BI251" s="11"/>
      <c r="BJ251" s="11"/>
      <c r="BK251" s="26"/>
    </row>
    <row r="252" spans="2:63" s="25" customFormat="1" ht="36" customHeight="1" x14ac:dyDescent="0.2">
      <c r="B252" s="26"/>
      <c r="C252" s="26"/>
      <c r="D252" s="26"/>
      <c r="E252" s="26"/>
      <c r="F252" s="26"/>
      <c r="G252" s="26"/>
      <c r="H252" s="11"/>
      <c r="I252" s="26"/>
      <c r="J252" s="26"/>
      <c r="K252" s="27"/>
      <c r="M252" s="27"/>
      <c r="O252" s="27"/>
      <c r="R252" s="157"/>
      <c r="S252" s="11"/>
      <c r="T252" s="65"/>
      <c r="U252" s="65"/>
      <c r="V252" s="65"/>
      <c r="AK252" s="60"/>
      <c r="AM252" s="68"/>
      <c r="AN252" s="63"/>
      <c r="AO252" s="60"/>
      <c r="AQ252" s="26"/>
      <c r="AR252" s="121"/>
      <c r="AS252" s="121"/>
      <c r="AT252" s="121"/>
      <c r="AU252" s="121"/>
      <c r="AV252" s="121"/>
      <c r="AW252" s="121"/>
      <c r="AX252" s="121"/>
      <c r="AY252" s="121"/>
      <c r="AZ252" s="121"/>
      <c r="BA252" s="121"/>
      <c r="BB252" s="121"/>
      <c r="BC252" s="121"/>
      <c r="BD252" s="121"/>
      <c r="BE252" s="121"/>
      <c r="BF252" s="121"/>
      <c r="BG252" s="121"/>
      <c r="BH252" s="11"/>
      <c r="BI252" s="11"/>
      <c r="BJ252" s="11"/>
      <c r="BK252" s="26"/>
    </row>
    <row r="253" spans="2:63" s="25" customFormat="1" ht="36" customHeight="1" x14ac:dyDescent="0.2">
      <c r="B253" s="26"/>
      <c r="C253" s="26"/>
      <c r="D253" s="26"/>
      <c r="E253" s="26"/>
      <c r="F253" s="26"/>
      <c r="G253" s="26"/>
      <c r="H253" s="11"/>
      <c r="I253" s="26"/>
      <c r="J253" s="26"/>
      <c r="K253" s="27"/>
      <c r="M253" s="27"/>
      <c r="O253" s="27"/>
      <c r="R253" s="157"/>
      <c r="S253" s="11"/>
      <c r="T253" s="65"/>
      <c r="U253" s="65"/>
      <c r="V253" s="65"/>
      <c r="AK253" s="60"/>
      <c r="AM253" s="68"/>
      <c r="AN253" s="63"/>
      <c r="AO253" s="60"/>
      <c r="AQ253" s="26"/>
      <c r="AR253" s="121"/>
      <c r="AS253" s="121"/>
      <c r="AT253" s="121"/>
      <c r="AU253" s="121"/>
      <c r="AV253" s="121"/>
      <c r="AW253" s="121"/>
      <c r="AX253" s="121"/>
      <c r="AY253" s="121"/>
      <c r="AZ253" s="121"/>
      <c r="BA253" s="121"/>
      <c r="BB253" s="121"/>
      <c r="BC253" s="121"/>
      <c r="BD253" s="121"/>
      <c r="BE253" s="121"/>
      <c r="BF253" s="121"/>
      <c r="BG253" s="121"/>
      <c r="BH253" s="11"/>
      <c r="BI253" s="11"/>
      <c r="BJ253" s="11"/>
      <c r="BK253" s="26"/>
    </row>
    <row r="254" spans="2:63" s="25" customFormat="1" ht="36" customHeight="1" x14ac:dyDescent="0.2">
      <c r="B254" s="26"/>
      <c r="C254" s="26"/>
      <c r="D254" s="26"/>
      <c r="E254" s="26"/>
      <c r="F254" s="26"/>
      <c r="G254" s="26"/>
      <c r="H254" s="11"/>
      <c r="I254" s="26"/>
      <c r="J254" s="26"/>
      <c r="K254" s="27"/>
      <c r="M254" s="27"/>
      <c r="O254" s="27"/>
      <c r="R254" s="157"/>
      <c r="S254" s="11"/>
      <c r="T254" s="65"/>
      <c r="U254" s="65"/>
      <c r="V254" s="65"/>
      <c r="AK254" s="60"/>
      <c r="AM254" s="68"/>
      <c r="AN254" s="63"/>
      <c r="AO254" s="60"/>
      <c r="AQ254" s="26"/>
      <c r="AR254" s="121"/>
      <c r="AS254" s="121"/>
      <c r="AT254" s="121"/>
      <c r="AU254" s="121"/>
      <c r="AV254" s="121"/>
      <c r="AW254" s="121"/>
      <c r="AX254" s="121"/>
      <c r="AY254" s="121"/>
      <c r="AZ254" s="121"/>
      <c r="BA254" s="121"/>
      <c r="BB254" s="121"/>
      <c r="BC254" s="121"/>
      <c r="BD254" s="121"/>
      <c r="BE254" s="121"/>
      <c r="BF254" s="121"/>
      <c r="BG254" s="121"/>
      <c r="BH254" s="11"/>
      <c r="BI254" s="11"/>
      <c r="BJ254" s="11"/>
      <c r="BK254" s="26"/>
    </row>
    <row r="255" spans="2:63" s="25" customFormat="1" ht="36" customHeight="1" x14ac:dyDescent="0.2">
      <c r="B255" s="26"/>
      <c r="C255" s="26"/>
      <c r="D255" s="26"/>
      <c r="E255" s="26"/>
      <c r="F255" s="26"/>
      <c r="G255" s="26"/>
      <c r="H255" s="11"/>
      <c r="I255" s="26"/>
      <c r="J255" s="26"/>
      <c r="K255" s="27"/>
      <c r="M255" s="27"/>
      <c r="O255" s="27"/>
      <c r="R255" s="157"/>
      <c r="S255" s="11"/>
      <c r="T255" s="65"/>
      <c r="U255" s="65"/>
      <c r="V255" s="65"/>
      <c r="AK255" s="60"/>
      <c r="AM255" s="68"/>
      <c r="AN255" s="63"/>
      <c r="AO255" s="60"/>
      <c r="AQ255" s="26"/>
      <c r="AR255" s="121"/>
      <c r="AS255" s="121"/>
      <c r="AT255" s="121"/>
      <c r="AU255" s="121"/>
      <c r="AV255" s="121"/>
      <c r="AW255" s="121"/>
      <c r="AX255" s="121"/>
      <c r="AY255" s="121"/>
      <c r="AZ255" s="121"/>
      <c r="BA255" s="121"/>
      <c r="BB255" s="121"/>
      <c r="BC255" s="121"/>
      <c r="BD255" s="121"/>
      <c r="BE255" s="121"/>
      <c r="BF255" s="121"/>
      <c r="BG255" s="121"/>
      <c r="BH255" s="11"/>
      <c r="BI255" s="11"/>
      <c r="BJ255" s="11"/>
      <c r="BK255" s="26"/>
    </row>
    <row r="256" spans="2:63" s="25" customFormat="1" ht="36" customHeight="1" x14ac:dyDescent="0.2">
      <c r="B256" s="26"/>
      <c r="C256" s="26"/>
      <c r="D256" s="26"/>
      <c r="E256" s="26"/>
      <c r="F256" s="26"/>
      <c r="G256" s="26"/>
      <c r="H256" s="11"/>
      <c r="I256" s="26"/>
      <c r="J256" s="26"/>
      <c r="K256" s="27"/>
      <c r="M256" s="27"/>
      <c r="O256" s="27"/>
      <c r="R256" s="157"/>
      <c r="S256" s="11"/>
      <c r="T256" s="65"/>
      <c r="U256" s="65"/>
      <c r="V256" s="65"/>
      <c r="AK256" s="60"/>
      <c r="AM256" s="68"/>
      <c r="AN256" s="63"/>
      <c r="AO256" s="60"/>
      <c r="AQ256" s="26"/>
      <c r="AR256" s="121"/>
      <c r="AS256" s="121"/>
      <c r="AT256" s="121"/>
      <c r="AU256" s="121"/>
      <c r="AV256" s="121"/>
      <c r="AW256" s="121"/>
      <c r="AX256" s="121"/>
      <c r="AY256" s="121"/>
      <c r="AZ256" s="121"/>
      <c r="BA256" s="121"/>
      <c r="BB256" s="121"/>
      <c r="BC256" s="121"/>
      <c r="BD256" s="121"/>
      <c r="BE256" s="121"/>
      <c r="BF256" s="121"/>
      <c r="BG256" s="121"/>
      <c r="BH256" s="11"/>
      <c r="BI256" s="11"/>
      <c r="BJ256" s="11"/>
      <c r="BK256" s="26"/>
    </row>
    <row r="257" spans="2:63" s="25" customFormat="1" ht="36" customHeight="1" x14ac:dyDescent="0.2">
      <c r="B257" s="26"/>
      <c r="C257" s="26"/>
      <c r="D257" s="26"/>
      <c r="E257" s="26"/>
      <c r="F257" s="26"/>
      <c r="G257" s="26"/>
      <c r="H257" s="11"/>
      <c r="I257" s="26"/>
      <c r="J257" s="26"/>
      <c r="K257" s="27"/>
      <c r="M257" s="27"/>
      <c r="O257" s="27"/>
      <c r="R257" s="157"/>
      <c r="S257" s="11"/>
      <c r="T257" s="65"/>
      <c r="U257" s="65"/>
      <c r="V257" s="65"/>
      <c r="AK257" s="60"/>
      <c r="AM257" s="68"/>
      <c r="AN257" s="63"/>
      <c r="AO257" s="60"/>
      <c r="AQ257" s="26"/>
      <c r="AR257" s="121"/>
      <c r="AS257" s="121"/>
      <c r="AT257" s="121"/>
      <c r="AU257" s="121"/>
      <c r="AV257" s="121"/>
      <c r="AW257" s="121"/>
      <c r="AX257" s="121"/>
      <c r="AY257" s="121"/>
      <c r="AZ257" s="121"/>
      <c r="BA257" s="121"/>
      <c r="BB257" s="121"/>
      <c r="BC257" s="121"/>
      <c r="BD257" s="121"/>
      <c r="BE257" s="121"/>
      <c r="BF257" s="121"/>
      <c r="BG257" s="121"/>
      <c r="BH257" s="11"/>
      <c r="BI257" s="11"/>
      <c r="BJ257" s="11"/>
      <c r="BK257" s="26"/>
    </row>
    <row r="258" spans="2:63" s="25" customFormat="1" ht="36" customHeight="1" x14ac:dyDescent="0.2">
      <c r="B258" s="26"/>
      <c r="C258" s="26"/>
      <c r="D258" s="26"/>
      <c r="E258" s="26"/>
      <c r="F258" s="26"/>
      <c r="G258" s="26"/>
      <c r="H258" s="11"/>
      <c r="I258" s="26"/>
      <c r="J258" s="26"/>
      <c r="K258" s="27"/>
      <c r="M258" s="27"/>
      <c r="O258" s="27"/>
      <c r="R258" s="157"/>
      <c r="S258" s="11"/>
      <c r="T258" s="65"/>
      <c r="U258" s="65"/>
      <c r="V258" s="65"/>
      <c r="AK258" s="60"/>
      <c r="AM258" s="68"/>
      <c r="AN258" s="63"/>
      <c r="AO258" s="60"/>
      <c r="AQ258" s="26"/>
      <c r="AR258" s="121"/>
      <c r="AS258" s="121"/>
      <c r="AT258" s="121"/>
      <c r="AU258" s="121"/>
      <c r="AV258" s="121"/>
      <c r="AW258" s="121"/>
      <c r="AX258" s="121"/>
      <c r="AY258" s="121"/>
      <c r="AZ258" s="121"/>
      <c r="BA258" s="121"/>
      <c r="BB258" s="121"/>
      <c r="BC258" s="121"/>
      <c r="BD258" s="121"/>
      <c r="BE258" s="121"/>
      <c r="BF258" s="121"/>
      <c r="BG258" s="121"/>
      <c r="BH258" s="11"/>
      <c r="BI258" s="11"/>
      <c r="BJ258" s="11"/>
      <c r="BK258" s="26"/>
    </row>
  </sheetData>
  <sheetProtection algorithmName="SHA-512" hashValue="jJUHnwcA/O0tm37OQT86k4e1GPOIYtKFHpTkUHIkQBfGHX0Hy8LY2xVNsnXabs9uG3TpMkI06dZr1JRW+LB89Q==" saltValue="AqPO/xWRXKymVDLpKmy9Tg==" spinCount="100000" sheet="1" objects="1" scenarios="1"/>
  <mergeCells count="66">
    <mergeCell ref="AL5:BK5"/>
    <mergeCell ref="C11:D11"/>
    <mergeCell ref="F7:F8"/>
    <mergeCell ref="G7:G8"/>
    <mergeCell ref="H7:H8"/>
    <mergeCell ref="S7:T7"/>
    <mergeCell ref="AI3:AI5"/>
    <mergeCell ref="AI6:AI10"/>
    <mergeCell ref="AH6:AH10"/>
    <mergeCell ref="G5:H6"/>
    <mergeCell ref="AG6:AG10"/>
    <mergeCell ref="K8:P8"/>
    <mergeCell ref="C7:D8"/>
    <mergeCell ref="E7:E8"/>
    <mergeCell ref="AM6:AO6"/>
    <mergeCell ref="AM7:AN7"/>
    <mergeCell ref="AI16:AI20"/>
    <mergeCell ref="AH3:AH5"/>
    <mergeCell ref="AF11:AF15"/>
    <mergeCell ref="AG11:AG15"/>
    <mergeCell ref="AH11:AH15"/>
    <mergeCell ref="AI11:AI15"/>
    <mergeCell ref="AG16:AG20"/>
    <mergeCell ref="AF16:AF20"/>
    <mergeCell ref="AE11:AE15"/>
    <mergeCell ref="AE6:AE10"/>
    <mergeCell ref="AF6:AF10"/>
    <mergeCell ref="C12:D12"/>
    <mergeCell ref="AH16:AH20"/>
    <mergeCell ref="C17:D17"/>
    <mergeCell ref="C18:D18"/>
    <mergeCell ref="C19:D19"/>
    <mergeCell ref="C16:D16"/>
    <mergeCell ref="AD16:AD20"/>
    <mergeCell ref="AE16:AE20"/>
    <mergeCell ref="U7:U8"/>
    <mergeCell ref="I5:I6"/>
    <mergeCell ref="C9:D9"/>
    <mergeCell ref="C10:D10"/>
    <mergeCell ref="C20:D20"/>
    <mergeCell ref="X2:AC2"/>
    <mergeCell ref="AD2:AI2"/>
    <mergeCell ref="AD3:AD5"/>
    <mergeCell ref="AE3:AE5"/>
    <mergeCell ref="AF3:AF5"/>
    <mergeCell ref="AG3:AG5"/>
    <mergeCell ref="L1:P1"/>
    <mergeCell ref="L2:P2"/>
    <mergeCell ref="D5:F5"/>
    <mergeCell ref="C32:D32"/>
    <mergeCell ref="C33:D33"/>
    <mergeCell ref="C27:D27"/>
    <mergeCell ref="C30:D30"/>
    <mergeCell ref="C31:D31"/>
    <mergeCell ref="X34:AC34"/>
    <mergeCell ref="AD11:AD15"/>
    <mergeCell ref="I7:P7"/>
    <mergeCell ref="D6:F6"/>
    <mergeCell ref="AD6:AD10"/>
    <mergeCell ref="C26:D26"/>
    <mergeCell ref="C13:D13"/>
    <mergeCell ref="C23:D23"/>
    <mergeCell ref="C24:D24"/>
    <mergeCell ref="C25:D25"/>
    <mergeCell ref="C34:D34"/>
    <mergeCell ref="X23:AC23"/>
  </mergeCells>
  <phoneticPr fontId="1"/>
  <conditionalFormatting sqref="H9:H34">
    <cfRule type="containsText" dxfId="303" priority="1" operator="containsText" text="三等航海士">
      <formula>NOT(ISERROR(SEARCH("三等航海士",H9)))</formula>
    </cfRule>
    <cfRule type="containsText" dxfId="302" priority="2" operator="containsText" text="二等航海士">
      <formula>NOT(ISERROR(SEARCH("二等航海士",H9)))</formula>
    </cfRule>
    <cfRule type="containsText" dxfId="301" priority="11" operator="containsText" text="船長">
      <formula>NOT(ISERROR(SEARCH("船長",H9)))</formula>
    </cfRule>
    <cfRule type="containsText" dxfId="300" priority="12" operator="containsText" text="一等航海士">
      <formula>NOT(ISERROR(SEARCH("一等航海士",H9)))</formula>
    </cfRule>
  </conditionalFormatting>
  <conditionalFormatting sqref="I9:T13 I16:T20 I23:T27 I30:T34 K14:T15">
    <cfRule type="containsText" dxfId="299" priority="49" operator="containsText" text="三等航海士">
      <formula>NOT(ISERROR(SEARCH("三等航海士",I9)))</formula>
    </cfRule>
  </conditionalFormatting>
  <conditionalFormatting sqref="I9:T13 K14:T15 I16:T20 I23:T27 I30:T34">
    <cfRule type="containsText" dxfId="298" priority="50" operator="containsText" text="二等航海士">
      <formula>NOT(ISERROR(SEARCH("二等航海士",I9)))</formula>
    </cfRule>
  </conditionalFormatting>
  <conditionalFormatting sqref="K21:Q21">
    <cfRule type="containsText" dxfId="297" priority="120" operator="containsText" text="二等航海士">
      <formula>NOT(ISERROR(SEARCH("二等航海士",K21)))</formula>
    </cfRule>
    <cfRule type="containsText" dxfId="296" priority="119" operator="containsText" text="三等航海士">
      <formula>NOT(ISERROR(SEARCH("三等航海士",K21)))</formula>
    </cfRule>
  </conditionalFormatting>
  <conditionalFormatting sqref="K28:Q28 K35:Q36">
    <cfRule type="containsText" dxfId="295" priority="118" operator="containsText" text="二等航海士">
      <formula>NOT(ISERROR(SEARCH("二等航海士",K28)))</formula>
    </cfRule>
    <cfRule type="containsText" dxfId="294" priority="117" operator="containsText" text="三等航海士">
      <formula>NOT(ISERROR(SEARCH("三等航海士",K28)))</formula>
    </cfRule>
  </conditionalFormatting>
  <conditionalFormatting sqref="S9">
    <cfRule type="containsText" dxfId="293" priority="48" operator="containsText" text="有">
      <formula>NOT(ISERROR(SEARCH("有",S9)))</formula>
    </cfRule>
  </conditionalFormatting>
  <conditionalFormatting sqref="S9:T13 S16:T20 S23:T27 S30:T34">
    <cfRule type="containsText" dxfId="292" priority="45" operator="containsText" text="重複">
      <formula>NOT(ISERROR(SEARCH("重複",S9)))</formula>
    </cfRule>
    <cfRule type="containsText" dxfId="291" priority="52" operator="containsText" text="一等航海士">
      <formula>NOT(ISERROR(SEARCH("一等航海士",S9)))</formula>
    </cfRule>
    <cfRule type="containsText" dxfId="290" priority="51" operator="containsText" text="船長">
      <formula>NOT(ISERROR(SEARCH("船長",S9)))</formula>
    </cfRule>
    <cfRule type="containsText" dxfId="289" priority="46" operator="containsText" text="有">
      <formula>NOT(ISERROR(SEARCH("有",S9)))</formula>
    </cfRule>
    <cfRule type="containsText" dxfId="288" priority="47" operator="containsText" text="有">
      <formula>NOT(ISERROR(SEARCH("有",S9)))</formula>
    </cfRule>
  </conditionalFormatting>
  <conditionalFormatting sqref="T40 T44:T150">
    <cfRule type="containsText" dxfId="287" priority="53" operator="containsText" text="三等航海士">
      <formula>NOT(ISERROR(SEARCH("三等航海士",T40)))</formula>
    </cfRule>
    <cfRule type="containsText" dxfId="286" priority="54" operator="containsText" text="二等航海士">
      <formula>NOT(ISERROR(SEARCH("二等航海士",T40)))</formula>
    </cfRule>
  </conditionalFormatting>
  <conditionalFormatting sqref="U9:V150">
    <cfRule type="containsText" dxfId="285" priority="55" operator="containsText" text="三等航海士">
      <formula>NOT(ISERROR(SEARCH("三等航海士",U9)))</formula>
    </cfRule>
    <cfRule type="containsText" dxfId="284" priority="56" operator="containsText" text="二等航海士">
      <formula>NOT(ISERROR(SEARCH("二等航海士",U9)))</formula>
    </cfRule>
  </conditionalFormatting>
  <conditionalFormatting sqref="W3:W5">
    <cfRule type="containsText" dxfId="283" priority="101" operator="containsText" text="船長">
      <formula>NOT(ISERROR(SEARCH("船長",W3)))</formula>
    </cfRule>
    <cfRule type="containsText" dxfId="282" priority="100" operator="containsText" text="二等航海士">
      <formula>NOT(ISERROR(SEARCH("二等航海士",W3)))</formula>
    </cfRule>
    <cfRule type="containsText" dxfId="281" priority="99" operator="containsText" text="三等航海士">
      <formula>NOT(ISERROR(SEARCH("三等航海士",W3)))</formula>
    </cfRule>
    <cfRule type="containsText" dxfId="280" priority="102" operator="containsText" text="一等航海士">
      <formula>NOT(ISERROR(SEARCH("一等航海士",W3)))</formula>
    </cfRule>
  </conditionalFormatting>
  <conditionalFormatting sqref="W6:W20 W24:W32">
    <cfRule type="containsText" dxfId="279" priority="111" operator="containsText" text="三等航海士">
      <formula>NOT(ISERROR(SEARCH("三等航海士",W6)))</formula>
    </cfRule>
    <cfRule type="containsText" dxfId="278" priority="112" operator="containsText" text="二等航海士">
      <formula>NOT(ISERROR(SEARCH("二等航海士",W6)))</formula>
    </cfRule>
  </conditionalFormatting>
  <conditionalFormatting sqref="W11:W12">
    <cfRule type="containsText" dxfId="277" priority="109" operator="containsText" text="船長">
      <formula>NOT(ISERROR(SEARCH("船長",W11)))</formula>
    </cfRule>
    <cfRule type="containsText" dxfId="276" priority="110" operator="containsText" text="一等航海士">
      <formula>NOT(ISERROR(SEARCH("一等航海士",W11)))</formula>
    </cfRule>
    <cfRule type="containsText" dxfId="275" priority="108" operator="containsText" text="二等航海士">
      <formula>NOT(ISERROR(SEARCH("二等航海士",W11)))</formula>
    </cfRule>
    <cfRule type="containsText" dxfId="274" priority="107" operator="containsText" text="三等航海士">
      <formula>NOT(ISERROR(SEARCH("三等航海士",W11)))</formula>
    </cfRule>
  </conditionalFormatting>
  <conditionalFormatting sqref="W12">
    <cfRule type="containsText" dxfId="273" priority="103" operator="containsText" text="三等航海士">
      <formula>NOT(ISERROR(SEARCH("三等航海士",W12)))</formula>
    </cfRule>
    <cfRule type="containsText" dxfId="272" priority="104" operator="containsText" text="二等航海士">
      <formula>NOT(ISERROR(SEARCH("二等航海士",W12)))</formula>
    </cfRule>
    <cfRule type="containsText" dxfId="271" priority="105" operator="containsText" text="船長">
      <formula>NOT(ISERROR(SEARCH("船長",W12)))</formula>
    </cfRule>
    <cfRule type="containsText" dxfId="270" priority="106" operator="containsText" text="一等航海士">
      <formula>NOT(ISERROR(SEARCH("一等航海士",W12)))</formula>
    </cfRule>
  </conditionalFormatting>
  <conditionalFormatting sqref="W20:W21">
    <cfRule type="containsText" dxfId="269" priority="90" operator="containsText" text="一等航海士">
      <formula>NOT(ISERROR(SEARCH("一等航海士",W20)))</formula>
    </cfRule>
    <cfRule type="containsText" dxfId="268" priority="89" operator="containsText" text="船長">
      <formula>NOT(ISERROR(SEARCH("船長",W20)))</formula>
    </cfRule>
  </conditionalFormatting>
  <conditionalFormatting sqref="W21">
    <cfRule type="containsText" dxfId="267" priority="97" operator="containsText" text="船長">
      <formula>NOT(ISERROR(SEARCH("船長",W21)))</formula>
    </cfRule>
    <cfRule type="containsText" dxfId="266" priority="98" operator="containsText" text="一等航海士">
      <formula>NOT(ISERROR(SEARCH("一等航海士",W21)))</formula>
    </cfRule>
    <cfRule type="containsText" dxfId="265" priority="95" operator="containsText" text="三等航海士">
      <formula>NOT(ISERROR(SEARCH("三等航海士",W21)))</formula>
    </cfRule>
    <cfRule type="containsText" dxfId="264" priority="96" operator="containsText" text="二等航海士">
      <formula>NOT(ISERROR(SEARCH("二等航海士",W21)))</formula>
    </cfRule>
  </conditionalFormatting>
  <conditionalFormatting sqref="W32">
    <cfRule type="containsText" dxfId="263" priority="92" operator="containsText" text="二等航海士">
      <formula>NOT(ISERROR(SEARCH("二等航海士",W32)))</formula>
    </cfRule>
    <cfRule type="containsText" dxfId="262" priority="91" operator="containsText" text="三等航海士">
      <formula>NOT(ISERROR(SEARCH("三等航海士",W32)))</formula>
    </cfRule>
    <cfRule type="containsText" dxfId="261" priority="94" operator="containsText" text="一等航海士">
      <formula>NOT(ISERROR(SEARCH("一等航海士",W32)))</formula>
    </cfRule>
    <cfRule type="containsText" dxfId="260" priority="93" operator="containsText" text="船長">
      <formula>NOT(ISERROR(SEARCH("船長",W32)))</formula>
    </cfRule>
  </conditionalFormatting>
  <conditionalFormatting sqref="W35:W39">
    <cfRule type="containsText" dxfId="259" priority="38" operator="containsText" text="一等航海士">
      <formula>NOT(ISERROR(SEARCH("一等航海士",W35)))</formula>
    </cfRule>
    <cfRule type="containsText" dxfId="258" priority="37" operator="containsText" text="船長">
      <formula>NOT(ISERROR(SEARCH("船長",W35)))</formula>
    </cfRule>
    <cfRule type="containsText" dxfId="257" priority="36" operator="containsText" text="二等航海士">
      <formula>NOT(ISERROR(SEARCH("二等航海士",W35)))</formula>
    </cfRule>
    <cfRule type="containsText" dxfId="256" priority="35" operator="containsText" text="三等航海士">
      <formula>NOT(ISERROR(SEARCH("三等航海士",W35)))</formula>
    </cfRule>
  </conditionalFormatting>
  <conditionalFormatting sqref="W39">
    <cfRule type="containsText" dxfId="255" priority="27" operator="containsText" text="三等航海士">
      <formula>NOT(ISERROR(SEARCH("三等航海士",W39)))</formula>
    </cfRule>
    <cfRule type="containsText" dxfId="254" priority="30" operator="containsText" text="一等航海士">
      <formula>NOT(ISERROR(SEARCH("一等航海士",W39)))</formula>
    </cfRule>
    <cfRule type="containsText" dxfId="253" priority="29" operator="containsText" text="船長">
      <formula>NOT(ISERROR(SEARCH("船長",W39)))</formula>
    </cfRule>
    <cfRule type="containsText" dxfId="252" priority="28" operator="containsText" text="二等航海士">
      <formula>NOT(ISERROR(SEARCH("二等航海士",W39)))</formula>
    </cfRule>
    <cfRule type="containsText" dxfId="251" priority="26" operator="containsText" text="一等航海士">
      <formula>NOT(ISERROR(SEARCH("一等航海士",W39)))</formula>
    </cfRule>
    <cfRule type="containsText" dxfId="250" priority="25" operator="containsText" text="船長">
      <formula>NOT(ISERROR(SEARCH("船長",W39)))</formula>
    </cfRule>
    <cfRule type="containsText" dxfId="249" priority="24" operator="containsText" text="二等航海士">
      <formula>NOT(ISERROR(SEARCH("二等航海士",W39)))</formula>
    </cfRule>
    <cfRule type="containsText" dxfId="248" priority="23" operator="containsText" text="三等航海士">
      <formula>NOT(ISERROR(SEARCH("三等航海士",W39)))</formula>
    </cfRule>
  </conditionalFormatting>
  <conditionalFormatting sqref="W41:W44">
    <cfRule type="containsText" dxfId="247" priority="40" operator="containsText" text="二等航海士">
      <formula>NOT(ISERROR(SEARCH("二等航海士",W41)))</formula>
    </cfRule>
    <cfRule type="containsText" dxfId="246" priority="39" operator="containsText" text="三等航海士">
      <formula>NOT(ISERROR(SEARCH("三等航海士",W41)))</formula>
    </cfRule>
  </conditionalFormatting>
  <conditionalFormatting sqref="W21:AI22">
    <cfRule type="containsText" dxfId="245" priority="81" operator="containsText" text="三等航海士">
      <formula>NOT(ISERROR(SEARCH("三等航海士",W21)))</formula>
    </cfRule>
    <cfRule type="containsText" dxfId="244" priority="82" operator="containsText" text="二等航海士">
      <formula>NOT(ISERROR(SEARCH("二等航海士",W21)))</formula>
    </cfRule>
  </conditionalFormatting>
  <conditionalFormatting sqref="W32:AI32">
    <cfRule type="containsText" dxfId="243" priority="69" operator="containsText" text="三等航海士">
      <formula>NOT(ISERROR(SEARCH("三等航海士",W32)))</formula>
    </cfRule>
    <cfRule type="containsText" dxfId="242" priority="70" operator="containsText" text="二等航海士">
      <formula>NOT(ISERROR(SEARCH("二等航海士",W32)))</formula>
    </cfRule>
    <cfRule type="containsText" dxfId="241" priority="71" operator="containsText" text="船長">
      <formula>NOT(ISERROR(SEARCH("船長",W32)))</formula>
    </cfRule>
    <cfRule type="containsText" dxfId="240" priority="72" operator="containsText" text="一等航海士">
      <formula>NOT(ISERROR(SEARCH("一等航海士",W32)))</formula>
    </cfRule>
  </conditionalFormatting>
  <conditionalFormatting sqref="W39:AI39">
    <cfRule type="containsText" dxfId="239" priority="31" operator="containsText" text="三等航海士">
      <formula>NOT(ISERROR(SEARCH("三等航海士",W39)))</formula>
    </cfRule>
    <cfRule type="containsText" dxfId="238" priority="32" operator="containsText" text="二等航海士">
      <formula>NOT(ISERROR(SEARCH("二等航海士",W39)))</formula>
    </cfRule>
    <cfRule type="containsText" dxfId="237" priority="33" operator="containsText" text="船長">
      <formula>NOT(ISERROR(SEARCH("船長",W39)))</formula>
    </cfRule>
    <cfRule type="containsText" dxfId="236" priority="34" operator="containsText" text="一等航海士">
      <formula>NOT(ISERROR(SEARCH("一等航海士",W39)))</formula>
    </cfRule>
  </conditionalFormatting>
  <conditionalFormatting sqref="X21:AI21">
    <cfRule type="containsText" dxfId="235" priority="83" operator="containsText" text="船長">
      <formula>NOT(ISERROR(SEARCH("船長",X21)))</formula>
    </cfRule>
    <cfRule type="containsText" dxfId="234" priority="84" operator="containsText" text="一等航海士">
      <formula>NOT(ISERROR(SEARCH("一等航海士",X21)))</formula>
    </cfRule>
  </conditionalFormatting>
  <conditionalFormatting sqref="Y3:Y20 AA3:AC20">
    <cfRule type="containsText" dxfId="233" priority="76" operator="containsText" text="一等航海士">
      <formula>NOT(ISERROR(SEARCH("一等航海士",Y3)))</formula>
    </cfRule>
    <cfRule type="containsText" dxfId="232" priority="74" operator="containsText" text="二等航海士">
      <formula>NOT(ISERROR(SEARCH("二等航海士",Y3)))</formula>
    </cfRule>
    <cfRule type="containsText" dxfId="231" priority="73" operator="containsText" text="三等航海士">
      <formula>NOT(ISERROR(SEARCH("三等航海士",Y3)))</formula>
    </cfRule>
    <cfRule type="containsText" dxfId="230" priority="75" operator="containsText" text="船長">
      <formula>NOT(ISERROR(SEARCH("船長",Y3)))</formula>
    </cfRule>
  </conditionalFormatting>
  <conditionalFormatting sqref="Y24:Y31 AA24:AF31">
    <cfRule type="containsText" dxfId="229" priority="85" operator="containsText" text="三等航海士">
      <formula>NOT(ISERROR(SEARCH("三等航海士",Y24)))</formula>
    </cfRule>
    <cfRule type="containsText" dxfId="228" priority="86" operator="containsText" text="二等航海士">
      <formula>NOT(ISERROR(SEARCH("二等航海士",Y24)))</formula>
    </cfRule>
    <cfRule type="containsText" dxfId="227" priority="87" operator="containsText" text="船長">
      <formula>NOT(ISERROR(SEARCH("船長",Y24)))</formula>
    </cfRule>
    <cfRule type="containsText" dxfId="226" priority="88" operator="containsText" text="一等航海士">
      <formula>NOT(ISERROR(SEARCH("一等航海士",Y24)))</formula>
    </cfRule>
  </conditionalFormatting>
  <conditionalFormatting sqref="Y35:Y38 AA35:AF38">
    <cfRule type="containsText" dxfId="225" priority="77" operator="containsText" text="三等航海士">
      <formula>NOT(ISERROR(SEARCH("三等航海士",Y35)))</formula>
    </cfRule>
    <cfRule type="containsText" dxfId="224" priority="78" operator="containsText" text="二等航海士">
      <formula>NOT(ISERROR(SEARCH("二等航海士",Y35)))</formula>
    </cfRule>
    <cfRule type="containsText" dxfId="223" priority="79" operator="containsText" text="船長">
      <formula>NOT(ISERROR(SEARCH("船長",Y35)))</formula>
    </cfRule>
    <cfRule type="containsText" dxfId="222" priority="80" operator="containsText" text="一等航海士">
      <formula>NOT(ISERROR(SEARCH("一等航海士",Y35)))</formula>
    </cfRule>
  </conditionalFormatting>
  <conditionalFormatting sqref="AD3:AF3 AD6:AF6 W6:W19 AD11:AF11 AD16:AF16 W24:W32">
    <cfRule type="containsText" dxfId="221" priority="116" operator="containsText" text="一等航海士">
      <formula>NOT(ISERROR(SEARCH("一等航海士",W3)))</formula>
    </cfRule>
  </conditionalFormatting>
  <conditionalFormatting sqref="AD3:AF3 AD6:AF6 AD11:AF11 AD16:AF16 W6:W19 W24:W32">
    <cfRule type="containsText" dxfId="220" priority="115" operator="containsText" text="船長">
      <formula>NOT(ISERROR(SEARCH("船長",W3)))</formula>
    </cfRule>
  </conditionalFormatting>
  <conditionalFormatting sqref="AD3:AF3 AD6:AF6 AD11:AF11 AD16:AF16">
    <cfRule type="containsText" dxfId="219" priority="113" operator="containsText" text="三等航海士">
      <formula>NOT(ISERROR(SEARCH("三等航海士",AD3)))</formula>
    </cfRule>
    <cfRule type="containsText" dxfId="218" priority="114" operator="containsText" text="二等航海士">
      <formula>NOT(ISERROR(SEARCH("二等航海士",AD3)))</formula>
    </cfRule>
  </conditionalFormatting>
  <conditionalFormatting sqref="AJ9:AJ20 AL9:AL20 AP9:BO20 AQ21:BK36 AJ23:AJ27 AL23:AL27 AP23:AP27 BL23:BO27 AJ30:AJ34 AL30:AL34 AP30:AP34 BL30:BO34">
    <cfRule type="containsText" dxfId="217" priority="121" operator="containsText" text="三等航海士">
      <formula>NOT(ISERROR(SEARCH("三等航海士",AJ9)))</formula>
    </cfRule>
    <cfRule type="containsText" dxfId="216" priority="122" operator="containsText" text="二等航海士">
      <formula>NOT(ISERROR(SEARCH("二等航海士",AJ9)))</formula>
    </cfRule>
  </conditionalFormatting>
  <conditionalFormatting sqref="AK6:AK51">
    <cfRule type="containsText" dxfId="215" priority="44" operator="containsText" text="二等航海士">
      <formula>NOT(ISERROR(SEARCH("二等航海士",AK6)))</formula>
    </cfRule>
    <cfRule type="containsText" dxfId="214" priority="43" operator="containsText" text="三等航海士">
      <formula>NOT(ISERROR(SEARCH("三等航海士",AK6)))</formula>
    </cfRule>
  </conditionalFormatting>
  <conditionalFormatting sqref="AK55:AK150">
    <cfRule type="containsText" dxfId="213" priority="42" operator="containsText" text="二等航海士">
      <formula>NOT(ISERROR(SEARCH("二等航海士",AK55)))</formula>
    </cfRule>
    <cfRule type="containsText" dxfId="212" priority="41" operator="containsText" text="三等航海士">
      <formula>NOT(ISERROR(SEARCH("三等航海士",AK55)))</formula>
    </cfRule>
  </conditionalFormatting>
  <conditionalFormatting sqref="AM8:AO39 AM55:AO150">
    <cfRule type="containsText" dxfId="211" priority="58" operator="containsText" text="二等航海士">
      <formula>NOT(ISERROR(SEARCH("二等航海士",AM8)))</formula>
    </cfRule>
    <cfRule type="containsText" dxfId="210" priority="57" operator="containsText" text="三等航海士">
      <formula>NOT(ISERROR(SEARCH("三等航海士",AM8)))</formula>
    </cfRule>
  </conditionalFormatting>
  <conditionalFormatting sqref="AM43:AO51">
    <cfRule type="containsText" dxfId="209" priority="60" operator="containsText" text="二等航海士">
      <formula>NOT(ISERROR(SEARCH("二等航海士",AM43)))</formula>
    </cfRule>
    <cfRule type="containsText" dxfId="208" priority="59" operator="containsText" text="三等航海士">
      <formula>NOT(ISERROR(SEARCH("三等航海士",AM43)))</formula>
    </cfRule>
  </conditionalFormatting>
  <dataValidations count="7">
    <dataValidation type="list" allowBlank="1" showInputMessage="1" showErrorMessage="1" sqref="I5" xr:uid="{C7679AE7-81B3-4807-8D76-9CE5C61E96D0}">
      <formula1>"　　,一,　　,二,　　,三,　　,"</formula1>
    </dataValidation>
    <dataValidation type="list" allowBlank="1" showInputMessage="1" showErrorMessage="1" sqref="W35:W38 G9:G13 G16:G20 G23:G27 G30:G34" xr:uid="{40551D83-A786-4809-97D2-674ADEE8F9D1}">
      <formula1>航海区域</formula1>
    </dataValidation>
    <dataValidation type="list" allowBlank="1" showInputMessage="1" sqref="E9:E34" xr:uid="{92A622E8-70B1-4DF0-9BCE-3E91268DB3A8}">
      <formula1>船種</formula1>
    </dataValidation>
    <dataValidation type="list" allowBlank="1" showInputMessage="1" sqref="W3:W20" xr:uid="{BFBB90AA-88C6-428D-AF67-E10CCA1DC2E9}">
      <formula1>全職位</formula1>
    </dataValidation>
    <dataValidation type="list" allowBlank="1" sqref="W24:W32" xr:uid="{01F7FA62-2647-4A85-807F-A5FA720DB36E}">
      <formula1>船種</formula1>
    </dataValidation>
    <dataValidation type="list" allowBlank="1" sqref="W32 W21" xr:uid="{E671A5B0-7CBC-44FF-9818-BE7AB8D4AE32}">
      <formula1>"船長,一等航海士,二等航海士,三等航海士,次席一等航海士,次席二等航海士,次席三等航海士,その他直接入力"</formula1>
    </dataValidation>
    <dataValidation type="list" allowBlank="1" showInputMessage="1" showErrorMessage="1" sqref="H9:H13 H16:H20 H23:H27 H30:H34" xr:uid="{82453C4E-2C28-49E1-BF8E-9E259911F96F}">
      <formula1>全職位</formula1>
    </dataValidation>
  </dataValidations>
  <printOptions horizontalCentered="1" verticalCentered="1"/>
  <pageMargins left="0.19685039370078741" right="0.19685039370078741" top="0.27559055118110237" bottom="0" header="0.51181102362204722" footer="0.31496062992125984"/>
  <pageSetup paperSize="9" scale="3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BEAAB-2D6B-4C34-99AF-68CEE7BAFE94}">
  <sheetPr>
    <tabColor rgb="FFFF0000"/>
    <pageSetUpPr fitToPage="1"/>
  </sheetPr>
  <dimension ref="C3"/>
  <sheetViews>
    <sheetView zoomScale="70" zoomScaleNormal="70" workbookViewId="0"/>
  </sheetViews>
  <sheetFormatPr defaultColWidth="8.75" defaultRowHeight="18.75" x14ac:dyDescent="0.2"/>
  <cols>
    <col min="1" max="16384" width="8.75" style="231"/>
  </cols>
  <sheetData>
    <row r="3" spans="3:3" ht="28.5" x14ac:dyDescent="0.3">
      <c r="C3" s="230"/>
    </row>
  </sheetData>
  <sheetProtection algorithmName="SHA-512" hashValue="DzxJK7oKWs5HmRKBWkmdzb+epiWEhRQOv7qOnua93Q/nJTWFD/Fc3Z7luHXGs12b4JeDY+vi1YChpjne04KcJw==" saltValue="8rSh1k+90OgX8to7Zu9TDA==" spinCount="100000" sheet="1" objects="1" scenarios="1"/>
  <phoneticPr fontId="1"/>
  <printOptions horizontalCentered="1" vertic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296D-9443-4CF4-A6F7-529CDF73B138}">
  <sheetPr>
    <tabColor rgb="FFFFFF00"/>
    <pageSetUpPr fitToPage="1"/>
  </sheetPr>
  <dimension ref="A1:AM251"/>
  <sheetViews>
    <sheetView showGridLines="0" zoomScale="50" zoomScaleNormal="50" workbookViewId="0"/>
  </sheetViews>
  <sheetFormatPr defaultColWidth="9" defaultRowHeight="18.75" x14ac:dyDescent="0.15"/>
  <cols>
    <col min="1" max="1" width="6.625" style="25" customWidth="1"/>
    <col min="2" max="2" width="1.625" style="26" customWidth="1"/>
    <col min="3" max="3" width="15.625" style="26" customWidth="1"/>
    <col min="4" max="7" width="20.625" style="26" customWidth="1"/>
    <col min="8" max="8" width="30.625" style="11" customWidth="1"/>
    <col min="9" max="10" width="25.625" style="26" customWidth="1"/>
    <col min="11" max="11" width="7.625" style="27" customWidth="1"/>
    <col min="12" max="12" width="4.625" style="25" customWidth="1"/>
    <col min="13" max="13" width="7.625" style="27" customWidth="1"/>
    <col min="14" max="14" width="4.625" style="25" customWidth="1"/>
    <col min="15" max="15" width="7.625" style="27" customWidth="1"/>
    <col min="16" max="16" width="4.625" style="25" customWidth="1"/>
    <col min="17" max="17" width="1.625" style="157" customWidth="1"/>
    <col min="18" max="18" width="6.625" style="25" customWidth="1"/>
    <col min="19" max="19" width="30.625" style="26" hidden="1" customWidth="1"/>
    <col min="20" max="20" width="35.625" style="121" hidden="1" customWidth="1"/>
    <col min="21" max="21" width="7.625" style="121" hidden="1" customWidth="1"/>
    <col min="22" max="22" width="10" style="11" hidden="1" customWidth="1"/>
    <col min="23" max="23" width="7.625" style="121" hidden="1" customWidth="1"/>
    <col min="24" max="24" width="10" style="11" hidden="1" customWidth="1"/>
    <col min="25" max="25" width="7.625" style="121" hidden="1" customWidth="1"/>
    <col min="26" max="26" width="10" style="11" hidden="1" customWidth="1"/>
    <col min="27" max="27" width="7.625" style="121" hidden="1" customWidth="1"/>
    <col min="28" max="28" width="10" style="11" hidden="1" customWidth="1"/>
    <col min="29" max="29" width="7.625" style="121" hidden="1" customWidth="1"/>
    <col min="30" max="30" width="10" style="11" hidden="1" customWidth="1"/>
    <col min="31" max="31" width="7.625" style="121" hidden="1" customWidth="1"/>
    <col min="32" max="32" width="10" style="11" hidden="1" customWidth="1"/>
    <col min="33" max="34" width="10" style="121" hidden="1" customWidth="1"/>
    <col min="35" max="35" width="5.375" style="121" hidden="1" customWidth="1"/>
    <col min="36" max="38" width="10" style="11" hidden="1" customWidth="1"/>
    <col min="39" max="39" width="3.375" style="26" hidden="1" customWidth="1"/>
    <col min="40" max="16384" width="9" style="26"/>
  </cols>
  <sheetData>
    <row r="1" spans="1:39" ht="33" customHeight="1" thickBot="1" x14ac:dyDescent="0.2">
      <c r="C1" s="26" t="s">
        <v>170</v>
      </c>
      <c r="L1" s="358" t="s">
        <v>169</v>
      </c>
      <c r="M1" s="358"/>
      <c r="N1" s="358"/>
      <c r="O1" s="358"/>
      <c r="P1" s="358"/>
    </row>
    <row r="2" spans="1:39" ht="33" customHeight="1" thickTop="1" thickBot="1" x14ac:dyDescent="0.2">
      <c r="K2" s="27" t="s">
        <v>73</v>
      </c>
      <c r="L2" s="360">
        <v>45062</v>
      </c>
      <c r="M2" s="361"/>
      <c r="N2" s="361"/>
      <c r="O2" s="361"/>
      <c r="P2" s="362"/>
      <c r="Q2" s="158"/>
      <c r="T2" s="11"/>
    </row>
    <row r="3" spans="1:39" ht="33" customHeight="1" thickTop="1" x14ac:dyDescent="0.15">
      <c r="C3" s="69" t="s">
        <v>90</v>
      </c>
      <c r="H3" s="25"/>
      <c r="K3" s="26"/>
      <c r="M3" s="26"/>
      <c r="O3" s="26"/>
      <c r="Q3" s="159"/>
      <c r="U3" s="121" cm="1">
        <f t="array" ref="U3">IF(AND(ISBLANK($I$9:$I$38),ISBLANK($J$9:$J$38)),"",SUMIF($H$9:$H$38,T3,K$9:K$38)+INT((SUMIF($H$9:$H$38,T3,M$9:M$38)+INT(SUMIF($H$9:$H$38,T3,O$9:O$38)/30))/12))</f>
        <v>0</v>
      </c>
    </row>
    <row r="4" spans="1:39" ht="33" customHeight="1" thickBot="1" x14ac:dyDescent="0.2">
      <c r="C4" s="25"/>
      <c r="D4" s="25"/>
      <c r="E4" s="25"/>
      <c r="F4" s="25"/>
      <c r="G4" s="25"/>
      <c r="I4" s="25"/>
      <c r="J4" s="25"/>
      <c r="K4" s="25"/>
      <c r="M4" s="25"/>
      <c r="O4" s="25"/>
      <c r="Q4" s="160"/>
    </row>
    <row r="5" spans="1:39" ht="33" customHeight="1" thickTop="1" thickBot="1" x14ac:dyDescent="0.2">
      <c r="C5" s="74" t="s">
        <v>0</v>
      </c>
      <c r="D5" s="363" t="s">
        <v>84</v>
      </c>
      <c r="E5" s="363"/>
      <c r="F5" s="363"/>
      <c r="G5" s="364" t="s">
        <v>1</v>
      </c>
      <c r="H5" s="365"/>
      <c r="I5" s="368" t="s">
        <v>85</v>
      </c>
      <c r="J5" s="11"/>
      <c r="K5" s="11"/>
      <c r="L5" s="11"/>
      <c r="M5" s="11"/>
      <c r="N5" s="11"/>
      <c r="O5" s="11"/>
      <c r="P5" s="11"/>
      <c r="Q5" s="31"/>
      <c r="S5" s="373" t="s">
        <v>2</v>
      </c>
      <c r="T5" s="373"/>
      <c r="U5" s="373"/>
      <c r="V5" s="373"/>
      <c r="W5" s="373"/>
      <c r="X5" s="373"/>
      <c r="Y5" s="373"/>
      <c r="Z5" s="373"/>
      <c r="AA5" s="373"/>
      <c r="AB5" s="373"/>
      <c r="AC5" s="373"/>
      <c r="AD5" s="373"/>
      <c r="AE5" s="373"/>
      <c r="AF5" s="373"/>
      <c r="AG5" s="373"/>
      <c r="AH5" s="373"/>
      <c r="AI5" s="373"/>
      <c r="AJ5" s="373"/>
      <c r="AK5" s="373"/>
      <c r="AL5" s="373"/>
      <c r="AM5" s="373"/>
    </row>
    <row r="6" spans="1:39" ht="33" customHeight="1" thickTop="1" thickBot="1" x14ac:dyDescent="0.2">
      <c r="C6" s="74" t="s">
        <v>3</v>
      </c>
      <c r="D6" s="370" t="s">
        <v>83</v>
      </c>
      <c r="E6" s="370"/>
      <c r="F6" s="370"/>
      <c r="G6" s="366"/>
      <c r="H6" s="367"/>
      <c r="I6" s="369"/>
      <c r="J6" s="11"/>
      <c r="K6" s="11"/>
      <c r="L6" s="11"/>
      <c r="M6" s="11"/>
      <c r="N6" s="11"/>
      <c r="O6" s="11"/>
      <c r="P6" s="11"/>
      <c r="Q6" s="31"/>
      <c r="Y6" s="11" t="s">
        <v>75</v>
      </c>
      <c r="Z6" s="11" t="s">
        <v>76</v>
      </c>
      <c r="AA6" s="11"/>
      <c r="AC6" s="11" t="s">
        <v>77</v>
      </c>
      <c r="AD6" s="11" t="s">
        <v>78</v>
      </c>
      <c r="AE6" s="11"/>
      <c r="AG6" s="11" t="s">
        <v>79</v>
      </c>
      <c r="AH6" s="11" t="s">
        <v>81</v>
      </c>
      <c r="AI6" s="11"/>
      <c r="AL6" s="11" t="s">
        <v>80</v>
      </c>
    </row>
    <row r="7" spans="1:39" ht="33" customHeight="1" thickTop="1" thickBot="1" x14ac:dyDescent="0.2">
      <c r="C7" s="359" t="s">
        <v>60</v>
      </c>
      <c r="D7" s="359"/>
      <c r="E7" s="359" t="s">
        <v>59</v>
      </c>
      <c r="F7" s="359" t="s">
        <v>58</v>
      </c>
      <c r="G7" s="359" t="s">
        <v>61</v>
      </c>
      <c r="H7" s="359" t="s">
        <v>62</v>
      </c>
      <c r="I7" s="359" t="s">
        <v>4</v>
      </c>
      <c r="J7" s="359"/>
      <c r="K7" s="359"/>
      <c r="L7" s="359"/>
      <c r="M7" s="359"/>
      <c r="N7" s="359"/>
      <c r="O7" s="359"/>
      <c r="P7" s="359"/>
      <c r="Q7" s="86"/>
      <c r="T7" s="161" t="s">
        <v>53</v>
      </c>
      <c r="U7" s="162"/>
      <c r="V7" s="118"/>
      <c r="W7" s="162"/>
      <c r="X7" s="118" t="s">
        <v>54</v>
      </c>
      <c r="Y7" s="162"/>
      <c r="Z7" s="118"/>
      <c r="AA7" s="162"/>
      <c r="AB7" s="118" t="s">
        <v>55</v>
      </c>
      <c r="AC7" s="162"/>
      <c r="AD7" s="118"/>
      <c r="AE7" s="162"/>
      <c r="AF7" s="118" t="s">
        <v>57</v>
      </c>
      <c r="AG7" s="162"/>
      <c r="AH7" s="162"/>
      <c r="AI7" s="162"/>
      <c r="AJ7" s="162" t="s">
        <v>56</v>
      </c>
      <c r="AK7" s="162"/>
      <c r="AL7" s="163"/>
    </row>
    <row r="8" spans="1:39" ht="33" customHeight="1" thickTop="1" thickBot="1" x14ac:dyDescent="0.2">
      <c r="A8" s="25" t="s">
        <v>15</v>
      </c>
      <c r="C8" s="359"/>
      <c r="D8" s="359"/>
      <c r="E8" s="359"/>
      <c r="F8" s="359"/>
      <c r="G8" s="359"/>
      <c r="H8" s="359"/>
      <c r="I8" s="74" t="s">
        <v>70</v>
      </c>
      <c r="J8" s="74" t="s">
        <v>71</v>
      </c>
      <c r="K8" s="359" t="s">
        <v>5</v>
      </c>
      <c r="L8" s="359"/>
      <c r="M8" s="359"/>
      <c r="N8" s="359"/>
      <c r="O8" s="359"/>
      <c r="P8" s="359"/>
      <c r="Q8" s="86"/>
      <c r="R8" s="25" t="s">
        <v>15</v>
      </c>
      <c r="T8" s="83" t="s">
        <v>6</v>
      </c>
      <c r="U8" s="84" t="s">
        <v>7</v>
      </c>
      <c r="V8" s="84" t="s">
        <v>48</v>
      </c>
      <c r="W8" s="99"/>
      <c r="X8" s="164" t="s">
        <v>6</v>
      </c>
      <c r="Y8" s="164" t="s">
        <v>7</v>
      </c>
      <c r="Z8" s="164" t="s">
        <v>48</v>
      </c>
      <c r="AA8" s="99"/>
      <c r="AB8" s="84" t="s">
        <v>6</v>
      </c>
      <c r="AC8" s="84" t="s">
        <v>51</v>
      </c>
      <c r="AD8" s="84" t="s">
        <v>48</v>
      </c>
      <c r="AE8" s="99"/>
      <c r="AF8" s="84" t="s">
        <v>6</v>
      </c>
      <c r="AG8" s="84" t="s">
        <v>51</v>
      </c>
      <c r="AH8" s="84" t="s">
        <v>48</v>
      </c>
      <c r="AI8" s="99"/>
      <c r="AJ8" s="165" t="s">
        <v>49</v>
      </c>
      <c r="AK8" s="166" t="s">
        <v>52</v>
      </c>
      <c r="AL8" s="167" t="s">
        <v>50</v>
      </c>
    </row>
    <row r="9" spans="1:39" ht="33" customHeight="1" thickTop="1" x14ac:dyDescent="0.15">
      <c r="A9" s="25">
        <v>1</v>
      </c>
      <c r="C9" s="374" t="s">
        <v>154</v>
      </c>
      <c r="D9" s="375"/>
      <c r="E9" s="50" t="s">
        <v>86</v>
      </c>
      <c r="F9" s="209">
        <v>40000</v>
      </c>
      <c r="G9" s="50" t="s">
        <v>89</v>
      </c>
      <c r="H9" s="50" t="s">
        <v>30</v>
      </c>
      <c r="I9" s="94">
        <v>42752</v>
      </c>
      <c r="J9" s="94">
        <v>43028</v>
      </c>
      <c r="K9" s="4" t="str">
        <f>IF(AJ9=0,"",AJ9)</f>
        <v/>
      </c>
      <c r="L9" s="9" t="s">
        <v>8</v>
      </c>
      <c r="M9" s="9">
        <f>IF(AK9=0,"",AK9)</f>
        <v>9</v>
      </c>
      <c r="N9" s="9" t="s">
        <v>9</v>
      </c>
      <c r="O9" s="9">
        <f>AL9</f>
        <v>4</v>
      </c>
      <c r="P9" s="19" t="s">
        <v>10</v>
      </c>
      <c r="Q9" s="31"/>
      <c r="R9" s="25">
        <v>1</v>
      </c>
      <c r="T9" s="50">
        <f t="shared" ref="T9:T23" si="0">IF(ISBLANK(I9),"",YEAR(I9))</f>
        <v>2017</v>
      </c>
      <c r="U9" s="50">
        <f t="shared" ref="U9:U23" si="1">IF(ISBLANK(I9),"",MONTH(I9))</f>
        <v>1</v>
      </c>
      <c r="V9" s="50">
        <f t="shared" ref="V9:V23" si="2">IF(ISBLANK(I9),"",DAY(I9))</f>
        <v>17</v>
      </c>
      <c r="W9" s="11"/>
      <c r="X9" s="169">
        <f t="shared" ref="X9:X23" si="3">IF(ISBLANK(I9),"",YEAR(I9-1))</f>
        <v>2017</v>
      </c>
      <c r="Y9" s="169">
        <f t="shared" ref="Y9:Y23" si="4">IF(ISBLANK(I9),"",MONTH(I9-1))</f>
        <v>1</v>
      </c>
      <c r="Z9" s="169">
        <f t="shared" ref="Z9:Z23" si="5">IF(ISBLANK(I9),"",DAY(I9-1))</f>
        <v>16</v>
      </c>
      <c r="AA9" s="11"/>
      <c r="AB9" s="50">
        <f t="shared" ref="AB9:AB23" si="6">IF(ISBLANK(J9),"",YEAR(J9))</f>
        <v>2017</v>
      </c>
      <c r="AC9" s="50">
        <f t="shared" ref="AC9:AC23" si="7">IF(ISBLANK(J9),"",MONTH(J9))</f>
        <v>10</v>
      </c>
      <c r="AD9" s="50">
        <f t="shared" ref="AD9:AD23" si="8">IF(ISBLANK(J9),"",DAY(J9))</f>
        <v>20</v>
      </c>
      <c r="AE9" s="11"/>
      <c r="AF9" s="50">
        <f t="shared" ref="AF9:AF23" si="9">IF(ISBLANK(J9),"",IF(AC9=1,AB9-1,AB9))</f>
        <v>2017</v>
      </c>
      <c r="AG9" s="50">
        <f t="shared" ref="AG9:AG23" si="10">IF(ISBLANK(J9),"",IF(AC9=1,12,AC9-1))</f>
        <v>9</v>
      </c>
      <c r="AH9" s="50">
        <f t="shared" ref="AH9:AH23" si="11">IF(ISBLANK(J9),"",IF(OR(AG9=1,AG9=3,AG9=5,AG9=7,AG9=8,AG9=10,AG9=12),31,IF(OR(AG9=4,AG9=6,AG9=9,AG9=11),30,IF(AND(MOD(AF9,4)=0,AG9=2),29,IF(AG9=2,28,"")))))</f>
        <v>30</v>
      </c>
      <c r="AI9" s="11"/>
      <c r="AJ9" s="182">
        <f>IF(ISBLANK(I9),"",IF(AND(NOT(MOD(T9,4)=0),U9=3,V9=1,AC9=2,AD9=28),-1,0)+IF(AND(U9=1,V9=1),IF(AND(T9=AB9,AC9=12,AD9=31),1,AB9-T9+IF(AND(U9=1,V9=1,AC9=12,AD9=31),1,0)),DATEDIF(I9-1,J9,"Y")))</f>
        <v>0</v>
      </c>
      <c r="AK9" s="183">
        <f>IF(ISBLANK(I9),"",IF(AND(V9=1,AL9=30,OR(U9=3,U9=5,U9=7,U9=10,U9=12)),-1)+IF(IF(AND(AD9&gt;=Z9,AC9&gt;=Y9),IF(AND(V9=1,AD9=30,OR(AC9=1,AC9=3,AC9=5,AC9=7,AC9=8,AC9=10,AC9=12)),AC9-Y9-1,AC9-Y9),IF(AND(AD9&gt;=Z9,AC9&lt;Y9),AC9+12-Y9,IF(AND(AD9&lt;Z9,AC9&gt;=Y9),AG9-Y9+IF(AG9&lt;Y9,12,0)+IF(AL9=0,1,0),IF(AND(AD9&lt;Z9,AC9&lt;Y9),AG9+12-Y9+IF(AL9=0,1,0),""))))=12,0,IF(AND(AD9&gt;=Z9,AC9&gt;=Y9),AC9-Y9,IF(AND(AD9&gt;=Z9,AC9&lt;Y9),AC9+12-Y9,IF(AND(AD9&lt;Z9,AC9&gt;=Y9),AG9-Y9+IF(AG9&lt;Y9,12,0)+IF(AL9=0,1,0),IF(AND(AD9&lt;Z9,AC9&lt;Y9),IF(AG9&gt;=Y9,AG9-Y9,AG9+12-Y9)+IF(AL9=0,1,0),""))))))</f>
        <v>9</v>
      </c>
      <c r="AL9" s="184">
        <f t="shared" ref="AL9:AL23" si="12">IF(ISBLANK(I9),"",IF(AND(V9=1,OR(AC9=1,AC9=3,AC9=5,AC9=7,AC9=8,AC9=10,AC9=12),AD9=31),0,IF(AND(V9=1,OR(AC9=4,AC9=6,AC9=9,AC9=11),AD9=30),0,IF(OR(AND(NOT(MOD(AB9,4)=0),V9=1,AC9=2,AD9=28),AND(MOD(AB9,4)=0,V9=1,AC9=2,AD9=29)),0,IF(V9=1,AD9,IF(AND(AD9=1,Z9&gt;=AH9),1,IF(AD9&gt;=Z9,AD9-Z9,AH9-Z9+AD9)))))))</f>
        <v>4</v>
      </c>
    </row>
    <row r="10" spans="1:39" ht="33" customHeight="1" x14ac:dyDescent="0.15">
      <c r="A10" s="25">
        <v>2</v>
      </c>
      <c r="C10" s="376" t="s">
        <v>63</v>
      </c>
      <c r="D10" s="377" t="s">
        <v>63</v>
      </c>
      <c r="E10" s="51" t="s">
        <v>86</v>
      </c>
      <c r="F10" s="210">
        <v>45000</v>
      </c>
      <c r="G10" s="51" t="s">
        <v>89</v>
      </c>
      <c r="H10" s="51" t="s">
        <v>26</v>
      </c>
      <c r="I10" s="109">
        <v>43151</v>
      </c>
      <c r="J10" s="109">
        <v>43288</v>
      </c>
      <c r="K10" s="2" t="str">
        <f t="shared" ref="K10:K23" si="13">IF(AJ10=0,"",AJ10)</f>
        <v/>
      </c>
      <c r="L10" s="7" t="s">
        <v>19</v>
      </c>
      <c r="M10" s="7">
        <f t="shared" ref="M10:M23" si="14">IF(AK10=0,"",AK10)</f>
        <v>4</v>
      </c>
      <c r="N10" s="7" t="s">
        <v>20</v>
      </c>
      <c r="O10" s="7">
        <f t="shared" ref="O10:O23" si="15">AL10</f>
        <v>18</v>
      </c>
      <c r="P10" s="20" t="s">
        <v>21</v>
      </c>
      <c r="Q10" s="31"/>
      <c r="R10" s="25">
        <v>2</v>
      </c>
      <c r="T10" s="50">
        <f t="shared" si="0"/>
        <v>2018</v>
      </c>
      <c r="U10" s="50">
        <f t="shared" si="1"/>
        <v>2</v>
      </c>
      <c r="V10" s="50">
        <f t="shared" si="2"/>
        <v>20</v>
      </c>
      <c r="W10" s="11"/>
      <c r="X10" s="169">
        <f t="shared" si="3"/>
        <v>2018</v>
      </c>
      <c r="Y10" s="169">
        <f t="shared" si="4"/>
        <v>2</v>
      </c>
      <c r="Z10" s="173">
        <f t="shared" si="5"/>
        <v>19</v>
      </c>
      <c r="AA10" s="11"/>
      <c r="AB10" s="51">
        <f t="shared" si="6"/>
        <v>2018</v>
      </c>
      <c r="AC10" s="51">
        <f t="shared" si="7"/>
        <v>7</v>
      </c>
      <c r="AD10" s="51">
        <f t="shared" si="8"/>
        <v>7</v>
      </c>
      <c r="AE10" s="11"/>
      <c r="AF10" s="50">
        <f t="shared" si="9"/>
        <v>2018</v>
      </c>
      <c r="AG10" s="50">
        <f t="shared" si="10"/>
        <v>6</v>
      </c>
      <c r="AH10" s="50">
        <f t="shared" si="11"/>
        <v>30</v>
      </c>
      <c r="AI10" s="11"/>
      <c r="AJ10" s="170">
        <f t="shared" ref="AJ10:AJ23" si="16">IF(ISBLANK(I10),"",IF(AND(NOT(MOD(T10,4)=0),U10=3,V10=1,AC10=2,AD10=28),-1,0)+IF(AND(U10=1,V10=1),IF(AND(T10=AB10,AC10=12,AD10=31),1,AB10-T10+IF(AND(U10=1,V10=1,AC10=12,AD10=31),1,0)),DATEDIF(I10-1,J10,"Y")))</f>
        <v>0</v>
      </c>
      <c r="AK10" s="171">
        <f t="shared" ref="AK10:AK23" si="17">IF(ISBLANK(I10),"",IF(AND(V10=1,AL10=30,OR(U10=3,U10=5,U10=7,U10=10,U10=12)),-1)+IF(IF(AND(AD10&gt;=Z10,AC10&gt;=Y10),IF(AND(V10=1,AD10=30,OR(AC10=1,AC10=3,AC10=5,AC10=7,AC10=8,AC10=10,AC10=12)),AC10-Y10-1,AC10-Y10),IF(AND(AD10&gt;=Z10,AC10&lt;Y10),AC10+12-Y10,IF(AND(AD10&lt;Z10,AC10&gt;=Y10),AG10-Y10+IF(AG10&lt;Y10,12,0)+IF(AL10=0,1,0),IF(AND(AD10&lt;Z10,AC10&lt;Y10),AG10+12-Y10+IF(AL10=0,1,0),""))))=12,0,IF(AND(AD10&gt;=Z10,AC10&gt;=Y10),AC10-Y10,IF(AND(AD10&gt;=Z10,AC10&lt;Y10),AC10+12-Y10,IF(AND(AD10&lt;Z10,AC10&gt;=Y10),AG10-Y10+IF(AG10&lt;Y10,12,0)+IF(AL10=0,1,0),IF(AND(AD10&lt;Z10,AC10&lt;Y10),IF(AG10&gt;=Y10,AG10-Y10,AG10+12-Y10)+IF(AL10=0,1,0),""))))))</f>
        <v>4</v>
      </c>
      <c r="AL10" s="172">
        <f t="shared" si="12"/>
        <v>18</v>
      </c>
    </row>
    <row r="11" spans="1:39" ht="33" customHeight="1" x14ac:dyDescent="0.15">
      <c r="A11" s="25">
        <v>3</v>
      </c>
      <c r="C11" s="376" t="s">
        <v>64</v>
      </c>
      <c r="D11" s="377" t="s">
        <v>64</v>
      </c>
      <c r="E11" s="51" t="s">
        <v>87</v>
      </c>
      <c r="F11" s="210">
        <v>30000</v>
      </c>
      <c r="G11" s="51" t="s">
        <v>89</v>
      </c>
      <c r="H11" s="51" t="s">
        <v>26</v>
      </c>
      <c r="I11" s="109">
        <v>43435</v>
      </c>
      <c r="J11" s="109">
        <v>43465</v>
      </c>
      <c r="K11" s="2" t="str">
        <f t="shared" si="13"/>
        <v/>
      </c>
      <c r="L11" s="7" t="s">
        <v>19</v>
      </c>
      <c r="M11" s="7">
        <f t="shared" si="14"/>
        <v>1</v>
      </c>
      <c r="N11" s="7" t="s">
        <v>20</v>
      </c>
      <c r="O11" s="7">
        <f t="shared" si="15"/>
        <v>0</v>
      </c>
      <c r="P11" s="20" t="s">
        <v>21</v>
      </c>
      <c r="Q11" s="31"/>
      <c r="R11" s="25">
        <v>3</v>
      </c>
      <c r="T11" s="50">
        <f t="shared" si="0"/>
        <v>2018</v>
      </c>
      <c r="U11" s="50">
        <f t="shared" si="1"/>
        <v>12</v>
      </c>
      <c r="V11" s="50">
        <f t="shared" si="2"/>
        <v>1</v>
      </c>
      <c r="W11" s="11"/>
      <c r="X11" s="169">
        <f t="shared" si="3"/>
        <v>2018</v>
      </c>
      <c r="Y11" s="169">
        <f t="shared" si="4"/>
        <v>11</v>
      </c>
      <c r="Z11" s="173">
        <f t="shared" si="5"/>
        <v>30</v>
      </c>
      <c r="AA11" s="11"/>
      <c r="AB11" s="51">
        <f t="shared" si="6"/>
        <v>2018</v>
      </c>
      <c r="AC11" s="51">
        <f t="shared" si="7"/>
        <v>12</v>
      </c>
      <c r="AD11" s="51">
        <f t="shared" si="8"/>
        <v>31</v>
      </c>
      <c r="AE11" s="11"/>
      <c r="AF11" s="50">
        <f t="shared" si="9"/>
        <v>2018</v>
      </c>
      <c r="AG11" s="50">
        <f t="shared" si="10"/>
        <v>11</v>
      </c>
      <c r="AH11" s="50">
        <f t="shared" si="11"/>
        <v>30</v>
      </c>
      <c r="AI11" s="11"/>
      <c r="AJ11" s="170">
        <f t="shared" si="16"/>
        <v>0</v>
      </c>
      <c r="AK11" s="171">
        <f t="shared" si="17"/>
        <v>1</v>
      </c>
      <c r="AL11" s="172">
        <f t="shared" si="12"/>
        <v>0</v>
      </c>
    </row>
    <row r="12" spans="1:39" ht="33" customHeight="1" x14ac:dyDescent="0.15">
      <c r="A12" s="25">
        <v>4</v>
      </c>
      <c r="C12" s="376" t="s">
        <v>63</v>
      </c>
      <c r="D12" s="377" t="s">
        <v>63</v>
      </c>
      <c r="E12" s="51" t="s">
        <v>88</v>
      </c>
      <c r="F12" s="210">
        <v>40000</v>
      </c>
      <c r="G12" s="51" t="s">
        <v>89</v>
      </c>
      <c r="H12" s="178" t="s">
        <v>29</v>
      </c>
      <c r="I12" s="109">
        <v>43466</v>
      </c>
      <c r="J12" s="109">
        <v>43647</v>
      </c>
      <c r="K12" s="2" t="str">
        <f t="shared" si="13"/>
        <v/>
      </c>
      <c r="L12" s="7" t="s">
        <v>19</v>
      </c>
      <c r="M12" s="7">
        <f t="shared" si="14"/>
        <v>6</v>
      </c>
      <c r="N12" s="7" t="s">
        <v>20</v>
      </c>
      <c r="O12" s="7">
        <f t="shared" si="15"/>
        <v>1</v>
      </c>
      <c r="P12" s="20" t="s">
        <v>21</v>
      </c>
      <c r="Q12" s="31"/>
      <c r="R12" s="25">
        <v>4</v>
      </c>
      <c r="T12" s="50">
        <f t="shared" si="0"/>
        <v>2019</v>
      </c>
      <c r="U12" s="50">
        <f t="shared" si="1"/>
        <v>1</v>
      </c>
      <c r="V12" s="50">
        <f t="shared" si="2"/>
        <v>1</v>
      </c>
      <c r="W12" s="11"/>
      <c r="X12" s="169">
        <f t="shared" si="3"/>
        <v>2018</v>
      </c>
      <c r="Y12" s="169">
        <f t="shared" si="4"/>
        <v>12</v>
      </c>
      <c r="Z12" s="173">
        <f t="shared" si="5"/>
        <v>31</v>
      </c>
      <c r="AA12" s="11"/>
      <c r="AB12" s="51">
        <f t="shared" si="6"/>
        <v>2019</v>
      </c>
      <c r="AC12" s="51">
        <f t="shared" si="7"/>
        <v>7</v>
      </c>
      <c r="AD12" s="51">
        <f t="shared" si="8"/>
        <v>1</v>
      </c>
      <c r="AE12" s="11"/>
      <c r="AF12" s="50">
        <f t="shared" si="9"/>
        <v>2019</v>
      </c>
      <c r="AG12" s="50">
        <f t="shared" si="10"/>
        <v>6</v>
      </c>
      <c r="AH12" s="50">
        <f t="shared" si="11"/>
        <v>30</v>
      </c>
      <c r="AI12" s="11"/>
      <c r="AJ12" s="170">
        <f t="shared" si="16"/>
        <v>0</v>
      </c>
      <c r="AK12" s="171">
        <f t="shared" si="17"/>
        <v>6</v>
      </c>
      <c r="AL12" s="172">
        <f t="shared" si="12"/>
        <v>1</v>
      </c>
    </row>
    <row r="13" spans="1:39" ht="33" customHeight="1" thickBot="1" x14ac:dyDescent="0.2">
      <c r="A13" s="25">
        <v>5</v>
      </c>
      <c r="C13" s="453" t="s">
        <v>65</v>
      </c>
      <c r="D13" s="454" t="s">
        <v>65</v>
      </c>
      <c r="E13" s="178" t="s">
        <v>86</v>
      </c>
      <c r="F13" s="211">
        <v>60000</v>
      </c>
      <c r="G13" s="178" t="s">
        <v>89</v>
      </c>
      <c r="H13" s="178" t="s">
        <v>33</v>
      </c>
      <c r="I13" s="174">
        <v>43830</v>
      </c>
      <c r="J13" s="174">
        <v>43890</v>
      </c>
      <c r="K13" s="5" t="str">
        <f t="shared" si="13"/>
        <v/>
      </c>
      <c r="L13" s="10" t="s">
        <v>19</v>
      </c>
      <c r="M13" s="10">
        <f t="shared" si="14"/>
        <v>1</v>
      </c>
      <c r="N13" s="10" t="s">
        <v>20</v>
      </c>
      <c r="O13" s="10">
        <f t="shared" si="15"/>
        <v>30</v>
      </c>
      <c r="P13" s="22" t="s">
        <v>21</v>
      </c>
      <c r="Q13" s="31"/>
      <c r="R13" s="25">
        <v>5</v>
      </c>
      <c r="T13" s="50">
        <f t="shared" si="0"/>
        <v>2019</v>
      </c>
      <c r="U13" s="50">
        <f t="shared" si="1"/>
        <v>12</v>
      </c>
      <c r="V13" s="50">
        <f t="shared" si="2"/>
        <v>31</v>
      </c>
      <c r="W13" s="11"/>
      <c r="X13" s="169">
        <f t="shared" si="3"/>
        <v>2019</v>
      </c>
      <c r="Y13" s="169">
        <f t="shared" si="4"/>
        <v>12</v>
      </c>
      <c r="Z13" s="173">
        <f t="shared" si="5"/>
        <v>30</v>
      </c>
      <c r="AA13" s="11"/>
      <c r="AB13" s="51">
        <f t="shared" si="6"/>
        <v>2020</v>
      </c>
      <c r="AC13" s="51">
        <f t="shared" si="7"/>
        <v>2</v>
      </c>
      <c r="AD13" s="51">
        <f t="shared" si="8"/>
        <v>29</v>
      </c>
      <c r="AE13" s="11"/>
      <c r="AF13" s="50">
        <f t="shared" si="9"/>
        <v>2020</v>
      </c>
      <c r="AG13" s="50">
        <f t="shared" si="10"/>
        <v>1</v>
      </c>
      <c r="AH13" s="50">
        <f t="shared" si="11"/>
        <v>31</v>
      </c>
      <c r="AI13" s="11"/>
      <c r="AJ13" s="170">
        <f t="shared" si="16"/>
        <v>0</v>
      </c>
      <c r="AK13" s="171">
        <f t="shared" si="17"/>
        <v>1</v>
      </c>
      <c r="AL13" s="172">
        <f t="shared" si="12"/>
        <v>30</v>
      </c>
    </row>
    <row r="14" spans="1:39" ht="33" customHeight="1" x14ac:dyDescent="0.15">
      <c r="A14" s="25">
        <v>6</v>
      </c>
      <c r="C14" s="378" t="s">
        <v>65</v>
      </c>
      <c r="D14" s="379" t="s">
        <v>65</v>
      </c>
      <c r="E14" s="87" t="s">
        <v>86</v>
      </c>
      <c r="F14" s="212">
        <v>40000</v>
      </c>
      <c r="G14" s="87" t="s">
        <v>89</v>
      </c>
      <c r="H14" s="87" t="s">
        <v>32</v>
      </c>
      <c r="I14" s="88">
        <v>45291</v>
      </c>
      <c r="J14" s="88">
        <v>45352</v>
      </c>
      <c r="K14" s="1" t="str">
        <f t="shared" si="13"/>
        <v/>
      </c>
      <c r="L14" s="6" t="s">
        <v>19</v>
      </c>
      <c r="M14" s="6">
        <f t="shared" si="14"/>
        <v>2</v>
      </c>
      <c r="N14" s="6" t="s">
        <v>20</v>
      </c>
      <c r="O14" s="6">
        <f t="shared" si="15"/>
        <v>1</v>
      </c>
      <c r="P14" s="23" t="s">
        <v>21</v>
      </c>
      <c r="Q14" s="31"/>
      <c r="R14" s="25">
        <v>6</v>
      </c>
      <c r="T14" s="50">
        <f t="shared" si="0"/>
        <v>2023</v>
      </c>
      <c r="U14" s="50">
        <f t="shared" si="1"/>
        <v>12</v>
      </c>
      <c r="V14" s="50">
        <f t="shared" si="2"/>
        <v>31</v>
      </c>
      <c r="W14" s="11"/>
      <c r="X14" s="169">
        <f t="shared" si="3"/>
        <v>2023</v>
      </c>
      <c r="Y14" s="169">
        <f t="shared" si="4"/>
        <v>12</v>
      </c>
      <c r="Z14" s="173">
        <f t="shared" si="5"/>
        <v>30</v>
      </c>
      <c r="AA14" s="11"/>
      <c r="AB14" s="51">
        <f t="shared" si="6"/>
        <v>2024</v>
      </c>
      <c r="AC14" s="51">
        <f t="shared" si="7"/>
        <v>3</v>
      </c>
      <c r="AD14" s="51">
        <f t="shared" si="8"/>
        <v>1</v>
      </c>
      <c r="AE14" s="11"/>
      <c r="AF14" s="50">
        <f t="shared" si="9"/>
        <v>2024</v>
      </c>
      <c r="AG14" s="50">
        <f t="shared" si="10"/>
        <v>2</v>
      </c>
      <c r="AH14" s="50">
        <f t="shared" si="11"/>
        <v>29</v>
      </c>
      <c r="AI14" s="11"/>
      <c r="AJ14" s="170">
        <f t="shared" si="16"/>
        <v>0</v>
      </c>
      <c r="AK14" s="171">
        <f t="shared" si="17"/>
        <v>2</v>
      </c>
      <c r="AL14" s="172">
        <f t="shared" si="12"/>
        <v>1</v>
      </c>
    </row>
    <row r="15" spans="1:39" ht="33" customHeight="1" x14ac:dyDescent="0.15">
      <c r="A15" s="25">
        <v>7</v>
      </c>
      <c r="C15" s="376" t="s">
        <v>64</v>
      </c>
      <c r="D15" s="377" t="s">
        <v>64</v>
      </c>
      <c r="E15" s="51" t="s">
        <v>87</v>
      </c>
      <c r="F15" s="210">
        <v>30000</v>
      </c>
      <c r="G15" s="51" t="s">
        <v>89</v>
      </c>
      <c r="H15" s="178" t="s">
        <v>28</v>
      </c>
      <c r="I15" s="109">
        <v>45442</v>
      </c>
      <c r="J15" s="109">
        <v>45658</v>
      </c>
      <c r="K15" s="2" t="str">
        <f t="shared" si="13"/>
        <v/>
      </c>
      <c r="L15" s="7" t="s">
        <v>19</v>
      </c>
      <c r="M15" s="7">
        <f t="shared" si="14"/>
        <v>7</v>
      </c>
      <c r="N15" s="7" t="s">
        <v>20</v>
      </c>
      <c r="O15" s="9">
        <f t="shared" si="15"/>
        <v>3</v>
      </c>
      <c r="P15" s="20" t="s">
        <v>21</v>
      </c>
      <c r="Q15" s="31"/>
      <c r="R15" s="25">
        <v>7</v>
      </c>
      <c r="T15" s="50">
        <f t="shared" si="0"/>
        <v>2024</v>
      </c>
      <c r="U15" s="50">
        <f t="shared" si="1"/>
        <v>5</v>
      </c>
      <c r="V15" s="50">
        <f t="shared" si="2"/>
        <v>30</v>
      </c>
      <c r="W15" s="11"/>
      <c r="X15" s="169">
        <f t="shared" si="3"/>
        <v>2024</v>
      </c>
      <c r="Y15" s="169">
        <f t="shared" si="4"/>
        <v>5</v>
      </c>
      <c r="Z15" s="173">
        <f t="shared" si="5"/>
        <v>29</v>
      </c>
      <c r="AA15" s="11"/>
      <c r="AB15" s="51">
        <f t="shared" si="6"/>
        <v>2025</v>
      </c>
      <c r="AC15" s="51">
        <f t="shared" si="7"/>
        <v>1</v>
      </c>
      <c r="AD15" s="51">
        <f t="shared" si="8"/>
        <v>1</v>
      </c>
      <c r="AE15" s="11"/>
      <c r="AF15" s="50">
        <f t="shared" si="9"/>
        <v>2024</v>
      </c>
      <c r="AG15" s="50">
        <f t="shared" si="10"/>
        <v>12</v>
      </c>
      <c r="AH15" s="50">
        <f t="shared" si="11"/>
        <v>31</v>
      </c>
      <c r="AI15" s="11"/>
      <c r="AJ15" s="170">
        <f t="shared" si="16"/>
        <v>0</v>
      </c>
      <c r="AK15" s="171">
        <f t="shared" si="17"/>
        <v>7</v>
      </c>
      <c r="AL15" s="172">
        <f t="shared" si="12"/>
        <v>3</v>
      </c>
    </row>
    <row r="16" spans="1:39" ht="33" customHeight="1" x14ac:dyDescent="0.15">
      <c r="A16" s="25">
        <v>8</v>
      </c>
      <c r="C16" s="376"/>
      <c r="D16" s="377"/>
      <c r="E16" s="51"/>
      <c r="F16" s="210"/>
      <c r="G16" s="51"/>
      <c r="H16" s="51"/>
      <c r="I16" s="109"/>
      <c r="J16" s="109"/>
      <c r="K16" s="2" t="str">
        <f t="shared" si="13"/>
        <v/>
      </c>
      <c r="L16" s="7" t="s">
        <v>19</v>
      </c>
      <c r="M16" s="7" t="str">
        <f t="shared" si="14"/>
        <v/>
      </c>
      <c r="N16" s="7" t="s">
        <v>20</v>
      </c>
      <c r="O16" s="9" t="str">
        <f t="shared" si="15"/>
        <v/>
      </c>
      <c r="P16" s="20" t="s">
        <v>21</v>
      </c>
      <c r="Q16" s="31"/>
      <c r="R16" s="25">
        <v>8</v>
      </c>
      <c r="T16" s="50" t="str">
        <f t="shared" si="0"/>
        <v/>
      </c>
      <c r="U16" s="50" t="str">
        <f t="shared" si="1"/>
        <v/>
      </c>
      <c r="V16" s="50" t="str">
        <f t="shared" si="2"/>
        <v/>
      </c>
      <c r="W16" s="11"/>
      <c r="X16" s="169" t="str">
        <f t="shared" si="3"/>
        <v/>
      </c>
      <c r="Y16" s="169" t="str">
        <f t="shared" si="4"/>
        <v/>
      </c>
      <c r="Z16" s="173" t="str">
        <f t="shared" si="5"/>
        <v/>
      </c>
      <c r="AA16" s="11"/>
      <c r="AB16" s="51" t="str">
        <f t="shared" si="6"/>
        <v/>
      </c>
      <c r="AC16" s="51" t="str">
        <f t="shared" si="7"/>
        <v/>
      </c>
      <c r="AD16" s="51" t="str">
        <f t="shared" si="8"/>
        <v/>
      </c>
      <c r="AE16" s="11"/>
      <c r="AF16" s="50" t="str">
        <f t="shared" si="9"/>
        <v/>
      </c>
      <c r="AG16" s="50" t="str">
        <f t="shared" si="10"/>
        <v/>
      </c>
      <c r="AH16" s="50" t="str">
        <f t="shared" si="11"/>
        <v/>
      </c>
      <c r="AI16" s="11"/>
      <c r="AJ16" s="170" t="str">
        <f t="shared" si="16"/>
        <v/>
      </c>
      <c r="AK16" s="171" t="str">
        <f t="shared" si="17"/>
        <v/>
      </c>
      <c r="AL16" s="172" t="str">
        <f t="shared" si="12"/>
        <v/>
      </c>
    </row>
    <row r="17" spans="1:38" ht="33" customHeight="1" x14ac:dyDescent="0.15">
      <c r="A17" s="25">
        <v>9</v>
      </c>
      <c r="C17" s="376"/>
      <c r="D17" s="377"/>
      <c r="E17" s="51"/>
      <c r="F17" s="210"/>
      <c r="G17" s="51"/>
      <c r="H17" s="51"/>
      <c r="I17" s="109"/>
      <c r="J17" s="109"/>
      <c r="K17" s="2" t="str">
        <f t="shared" si="13"/>
        <v/>
      </c>
      <c r="L17" s="7" t="s">
        <v>19</v>
      </c>
      <c r="M17" s="7" t="str">
        <f t="shared" si="14"/>
        <v/>
      </c>
      <c r="N17" s="7" t="s">
        <v>20</v>
      </c>
      <c r="O17" s="9" t="str">
        <f t="shared" si="15"/>
        <v/>
      </c>
      <c r="P17" s="20" t="s">
        <v>21</v>
      </c>
      <c r="Q17" s="31"/>
      <c r="R17" s="25">
        <v>9</v>
      </c>
      <c r="T17" s="50" t="str">
        <f t="shared" si="0"/>
        <v/>
      </c>
      <c r="U17" s="50" t="str">
        <f t="shared" si="1"/>
        <v/>
      </c>
      <c r="V17" s="50" t="str">
        <f t="shared" si="2"/>
        <v/>
      </c>
      <c r="W17" s="11"/>
      <c r="X17" s="169" t="str">
        <f t="shared" si="3"/>
        <v/>
      </c>
      <c r="Y17" s="169" t="str">
        <f t="shared" si="4"/>
        <v/>
      </c>
      <c r="Z17" s="173" t="str">
        <f t="shared" si="5"/>
        <v/>
      </c>
      <c r="AA17" s="11"/>
      <c r="AB17" s="51" t="str">
        <f t="shared" si="6"/>
        <v/>
      </c>
      <c r="AC17" s="51" t="str">
        <f t="shared" si="7"/>
        <v/>
      </c>
      <c r="AD17" s="51" t="str">
        <f t="shared" si="8"/>
        <v/>
      </c>
      <c r="AE17" s="11"/>
      <c r="AF17" s="50" t="str">
        <f t="shared" si="9"/>
        <v/>
      </c>
      <c r="AG17" s="50" t="str">
        <f t="shared" si="10"/>
        <v/>
      </c>
      <c r="AH17" s="50" t="str">
        <f t="shared" si="11"/>
        <v/>
      </c>
      <c r="AI17" s="11"/>
      <c r="AJ17" s="170" t="str">
        <f t="shared" si="16"/>
        <v/>
      </c>
      <c r="AK17" s="171" t="str">
        <f t="shared" si="17"/>
        <v/>
      </c>
      <c r="AL17" s="172" t="str">
        <f t="shared" si="12"/>
        <v/>
      </c>
    </row>
    <row r="18" spans="1:38" ht="33" customHeight="1" thickBot="1" x14ac:dyDescent="0.2">
      <c r="A18" s="25">
        <v>10</v>
      </c>
      <c r="C18" s="371"/>
      <c r="D18" s="372"/>
      <c r="E18" s="84"/>
      <c r="F18" s="213"/>
      <c r="G18" s="84"/>
      <c r="H18" s="84"/>
      <c r="I18" s="112"/>
      <c r="J18" s="112"/>
      <c r="K18" s="3" t="str">
        <f t="shared" si="13"/>
        <v/>
      </c>
      <c r="L18" s="8" t="s">
        <v>19</v>
      </c>
      <c r="M18" s="8" t="str">
        <f t="shared" si="14"/>
        <v/>
      </c>
      <c r="N18" s="8" t="s">
        <v>20</v>
      </c>
      <c r="O18" s="8" t="str">
        <f t="shared" si="15"/>
        <v/>
      </c>
      <c r="P18" s="21" t="s">
        <v>21</v>
      </c>
      <c r="Q18" s="31"/>
      <c r="R18" s="25">
        <v>10</v>
      </c>
      <c r="T18" s="50" t="str">
        <f t="shared" si="0"/>
        <v/>
      </c>
      <c r="U18" s="50" t="str">
        <f t="shared" si="1"/>
        <v/>
      </c>
      <c r="V18" s="50" t="str">
        <f t="shared" si="2"/>
        <v/>
      </c>
      <c r="W18" s="11"/>
      <c r="X18" s="169" t="str">
        <f t="shared" si="3"/>
        <v/>
      </c>
      <c r="Y18" s="169" t="str">
        <f t="shared" si="4"/>
        <v/>
      </c>
      <c r="Z18" s="173" t="str">
        <f t="shared" si="5"/>
        <v/>
      </c>
      <c r="AA18" s="11"/>
      <c r="AB18" s="51" t="str">
        <f t="shared" si="6"/>
        <v/>
      </c>
      <c r="AC18" s="51" t="str">
        <f t="shared" si="7"/>
        <v/>
      </c>
      <c r="AD18" s="51" t="str">
        <f t="shared" si="8"/>
        <v/>
      </c>
      <c r="AE18" s="11"/>
      <c r="AF18" s="50" t="str">
        <f t="shared" si="9"/>
        <v/>
      </c>
      <c r="AG18" s="50" t="str">
        <f t="shared" si="10"/>
        <v/>
      </c>
      <c r="AH18" s="50" t="str">
        <f t="shared" si="11"/>
        <v/>
      </c>
      <c r="AI18" s="11"/>
      <c r="AJ18" s="170" t="str">
        <f t="shared" si="16"/>
        <v/>
      </c>
      <c r="AK18" s="171" t="str">
        <f t="shared" si="17"/>
        <v/>
      </c>
      <c r="AL18" s="172" t="str">
        <f t="shared" si="12"/>
        <v/>
      </c>
    </row>
    <row r="19" spans="1:38" ht="33" customHeight="1" x14ac:dyDescent="0.15">
      <c r="A19" s="25">
        <v>11</v>
      </c>
      <c r="C19" s="374"/>
      <c r="D19" s="375"/>
      <c r="E19" s="50"/>
      <c r="F19" s="209"/>
      <c r="G19" s="50"/>
      <c r="H19" s="50"/>
      <c r="I19" s="94"/>
      <c r="J19" s="94"/>
      <c r="K19" s="4" t="str">
        <f t="shared" si="13"/>
        <v/>
      </c>
      <c r="L19" s="9" t="s">
        <v>19</v>
      </c>
      <c r="M19" s="9" t="str">
        <f t="shared" si="14"/>
        <v/>
      </c>
      <c r="N19" s="9" t="s">
        <v>20</v>
      </c>
      <c r="O19" s="9" t="str">
        <f t="shared" si="15"/>
        <v/>
      </c>
      <c r="P19" s="19" t="s">
        <v>21</v>
      </c>
      <c r="Q19" s="31"/>
      <c r="R19" s="25">
        <v>11</v>
      </c>
      <c r="T19" s="50" t="str">
        <f t="shared" si="0"/>
        <v/>
      </c>
      <c r="U19" s="50" t="str">
        <f t="shared" si="1"/>
        <v/>
      </c>
      <c r="V19" s="50" t="str">
        <f t="shared" si="2"/>
        <v/>
      </c>
      <c r="W19" s="11"/>
      <c r="X19" s="169" t="str">
        <f t="shared" si="3"/>
        <v/>
      </c>
      <c r="Y19" s="169" t="str">
        <f t="shared" si="4"/>
        <v/>
      </c>
      <c r="Z19" s="173" t="str">
        <f t="shared" si="5"/>
        <v/>
      </c>
      <c r="AA19" s="11"/>
      <c r="AB19" s="51" t="str">
        <f t="shared" si="6"/>
        <v/>
      </c>
      <c r="AC19" s="51" t="str">
        <f t="shared" si="7"/>
        <v/>
      </c>
      <c r="AD19" s="51" t="str">
        <f t="shared" si="8"/>
        <v/>
      </c>
      <c r="AE19" s="11"/>
      <c r="AF19" s="50" t="str">
        <f t="shared" si="9"/>
        <v/>
      </c>
      <c r="AG19" s="50" t="str">
        <f t="shared" si="10"/>
        <v/>
      </c>
      <c r="AH19" s="50" t="str">
        <f t="shared" si="11"/>
        <v/>
      </c>
      <c r="AI19" s="11"/>
      <c r="AJ19" s="170" t="str">
        <f t="shared" si="16"/>
        <v/>
      </c>
      <c r="AK19" s="171" t="str">
        <f t="shared" si="17"/>
        <v/>
      </c>
      <c r="AL19" s="172" t="str">
        <f t="shared" si="12"/>
        <v/>
      </c>
    </row>
    <row r="20" spans="1:38" ht="33" customHeight="1" x14ac:dyDescent="0.15">
      <c r="A20" s="25">
        <v>12</v>
      </c>
      <c r="C20" s="376"/>
      <c r="D20" s="377"/>
      <c r="E20" s="51"/>
      <c r="F20" s="210"/>
      <c r="G20" s="51"/>
      <c r="H20" s="51"/>
      <c r="I20" s="109"/>
      <c r="J20" s="109"/>
      <c r="K20" s="2" t="str">
        <f t="shared" si="13"/>
        <v/>
      </c>
      <c r="L20" s="7" t="s">
        <v>19</v>
      </c>
      <c r="M20" s="7" t="str">
        <f t="shared" si="14"/>
        <v/>
      </c>
      <c r="N20" s="7" t="s">
        <v>20</v>
      </c>
      <c r="O20" s="9" t="str">
        <f t="shared" si="15"/>
        <v/>
      </c>
      <c r="P20" s="20" t="s">
        <v>21</v>
      </c>
      <c r="Q20" s="31"/>
      <c r="R20" s="25">
        <v>12</v>
      </c>
      <c r="T20" s="50" t="str">
        <f t="shared" si="0"/>
        <v/>
      </c>
      <c r="U20" s="50" t="str">
        <f t="shared" si="1"/>
        <v/>
      </c>
      <c r="V20" s="50" t="str">
        <f t="shared" si="2"/>
        <v/>
      </c>
      <c r="W20" s="11"/>
      <c r="X20" s="169" t="str">
        <f t="shared" si="3"/>
        <v/>
      </c>
      <c r="Y20" s="169" t="str">
        <f t="shared" si="4"/>
        <v/>
      </c>
      <c r="Z20" s="173" t="str">
        <f t="shared" si="5"/>
        <v/>
      </c>
      <c r="AA20" s="11"/>
      <c r="AB20" s="51" t="str">
        <f t="shared" si="6"/>
        <v/>
      </c>
      <c r="AC20" s="51" t="str">
        <f t="shared" si="7"/>
        <v/>
      </c>
      <c r="AD20" s="51" t="str">
        <f t="shared" si="8"/>
        <v/>
      </c>
      <c r="AE20" s="11"/>
      <c r="AF20" s="50" t="str">
        <f t="shared" si="9"/>
        <v/>
      </c>
      <c r="AG20" s="50" t="str">
        <f t="shared" si="10"/>
        <v/>
      </c>
      <c r="AH20" s="50" t="str">
        <f t="shared" si="11"/>
        <v/>
      </c>
      <c r="AI20" s="11"/>
      <c r="AJ20" s="170" t="str">
        <f t="shared" si="16"/>
        <v/>
      </c>
      <c r="AK20" s="171" t="str">
        <f t="shared" si="17"/>
        <v/>
      </c>
      <c r="AL20" s="172" t="str">
        <f t="shared" si="12"/>
        <v/>
      </c>
    </row>
    <row r="21" spans="1:38" ht="33" customHeight="1" x14ac:dyDescent="0.15">
      <c r="A21" s="25">
        <v>13</v>
      </c>
      <c r="C21" s="376"/>
      <c r="D21" s="377"/>
      <c r="E21" s="51"/>
      <c r="F21" s="210"/>
      <c r="G21" s="51"/>
      <c r="H21" s="51"/>
      <c r="I21" s="109"/>
      <c r="J21" s="109"/>
      <c r="K21" s="2" t="str">
        <f t="shared" si="13"/>
        <v/>
      </c>
      <c r="L21" s="7" t="s">
        <v>19</v>
      </c>
      <c r="M21" s="7" t="str">
        <f t="shared" si="14"/>
        <v/>
      </c>
      <c r="N21" s="7" t="s">
        <v>20</v>
      </c>
      <c r="O21" s="7" t="str">
        <f t="shared" si="15"/>
        <v/>
      </c>
      <c r="P21" s="20" t="s">
        <v>21</v>
      </c>
      <c r="Q21" s="31"/>
      <c r="R21" s="25">
        <v>13</v>
      </c>
      <c r="T21" s="50" t="str">
        <f t="shared" si="0"/>
        <v/>
      </c>
      <c r="U21" s="50" t="str">
        <f t="shared" si="1"/>
        <v/>
      </c>
      <c r="V21" s="50" t="str">
        <f t="shared" si="2"/>
        <v/>
      </c>
      <c r="W21" s="11"/>
      <c r="X21" s="169" t="str">
        <f t="shared" si="3"/>
        <v/>
      </c>
      <c r="Y21" s="169" t="str">
        <f t="shared" si="4"/>
        <v/>
      </c>
      <c r="Z21" s="173" t="str">
        <f t="shared" si="5"/>
        <v/>
      </c>
      <c r="AA21" s="11"/>
      <c r="AB21" s="51" t="str">
        <f t="shared" si="6"/>
        <v/>
      </c>
      <c r="AC21" s="51" t="str">
        <f t="shared" si="7"/>
        <v/>
      </c>
      <c r="AD21" s="51" t="str">
        <f t="shared" si="8"/>
        <v/>
      </c>
      <c r="AE21" s="11"/>
      <c r="AF21" s="50" t="str">
        <f t="shared" si="9"/>
        <v/>
      </c>
      <c r="AG21" s="50" t="str">
        <f t="shared" si="10"/>
        <v/>
      </c>
      <c r="AH21" s="50" t="str">
        <f t="shared" si="11"/>
        <v/>
      </c>
      <c r="AI21" s="11"/>
      <c r="AJ21" s="170" t="str">
        <f t="shared" si="16"/>
        <v/>
      </c>
      <c r="AK21" s="171" t="str">
        <f t="shared" si="17"/>
        <v/>
      </c>
      <c r="AL21" s="172" t="str">
        <f t="shared" si="12"/>
        <v/>
      </c>
    </row>
    <row r="22" spans="1:38" ht="33" customHeight="1" x14ac:dyDescent="0.15">
      <c r="A22" s="25">
        <v>14</v>
      </c>
      <c r="C22" s="376"/>
      <c r="D22" s="377"/>
      <c r="E22" s="51"/>
      <c r="F22" s="210"/>
      <c r="G22" s="51"/>
      <c r="H22" s="51"/>
      <c r="I22" s="109"/>
      <c r="J22" s="109"/>
      <c r="K22" s="2" t="str">
        <f t="shared" si="13"/>
        <v/>
      </c>
      <c r="L22" s="7" t="s">
        <v>19</v>
      </c>
      <c r="M22" s="7" t="str">
        <f t="shared" si="14"/>
        <v/>
      </c>
      <c r="N22" s="7" t="s">
        <v>20</v>
      </c>
      <c r="O22" s="7" t="str">
        <f t="shared" si="15"/>
        <v/>
      </c>
      <c r="P22" s="20" t="s">
        <v>21</v>
      </c>
      <c r="Q22" s="31"/>
      <c r="R22" s="25">
        <v>14</v>
      </c>
      <c r="T22" s="50" t="str">
        <f t="shared" si="0"/>
        <v/>
      </c>
      <c r="U22" s="50" t="str">
        <f t="shared" si="1"/>
        <v/>
      </c>
      <c r="V22" s="50" t="str">
        <f t="shared" si="2"/>
        <v/>
      </c>
      <c r="W22" s="11"/>
      <c r="X22" s="169" t="str">
        <f t="shared" si="3"/>
        <v/>
      </c>
      <c r="Y22" s="169" t="str">
        <f t="shared" si="4"/>
        <v/>
      </c>
      <c r="Z22" s="173" t="str">
        <f t="shared" si="5"/>
        <v/>
      </c>
      <c r="AA22" s="11"/>
      <c r="AB22" s="51" t="str">
        <f t="shared" si="6"/>
        <v/>
      </c>
      <c r="AC22" s="51" t="str">
        <f t="shared" si="7"/>
        <v/>
      </c>
      <c r="AD22" s="51" t="str">
        <f t="shared" si="8"/>
        <v/>
      </c>
      <c r="AE22" s="11"/>
      <c r="AF22" s="50" t="str">
        <f t="shared" si="9"/>
        <v/>
      </c>
      <c r="AG22" s="50" t="str">
        <f t="shared" si="10"/>
        <v/>
      </c>
      <c r="AH22" s="50" t="str">
        <f t="shared" si="11"/>
        <v/>
      </c>
      <c r="AI22" s="11"/>
      <c r="AJ22" s="170" t="str">
        <f t="shared" si="16"/>
        <v/>
      </c>
      <c r="AK22" s="171" t="str">
        <f t="shared" si="17"/>
        <v/>
      </c>
      <c r="AL22" s="172" t="str">
        <f t="shared" si="12"/>
        <v/>
      </c>
    </row>
    <row r="23" spans="1:38" ht="33" customHeight="1" thickBot="1" x14ac:dyDescent="0.2">
      <c r="A23" s="25">
        <v>15</v>
      </c>
      <c r="C23" s="371"/>
      <c r="D23" s="372"/>
      <c r="E23" s="84"/>
      <c r="F23" s="213"/>
      <c r="G23" s="84"/>
      <c r="H23" s="84"/>
      <c r="I23" s="112"/>
      <c r="J23" s="112"/>
      <c r="K23" s="3" t="str">
        <f t="shared" si="13"/>
        <v/>
      </c>
      <c r="L23" s="8" t="s">
        <v>19</v>
      </c>
      <c r="M23" s="8" t="str">
        <f t="shared" si="14"/>
        <v/>
      </c>
      <c r="N23" s="8" t="s">
        <v>20</v>
      </c>
      <c r="O23" s="8" t="str">
        <f t="shared" si="15"/>
        <v/>
      </c>
      <c r="P23" s="21" t="s">
        <v>21</v>
      </c>
      <c r="Q23" s="31"/>
      <c r="R23" s="25">
        <v>15</v>
      </c>
      <c r="T23" s="50" t="str">
        <f t="shared" si="0"/>
        <v/>
      </c>
      <c r="U23" s="50" t="str">
        <f t="shared" si="1"/>
        <v/>
      </c>
      <c r="V23" s="50" t="str">
        <f t="shared" si="2"/>
        <v/>
      </c>
      <c r="W23" s="11"/>
      <c r="X23" s="169" t="str">
        <f t="shared" si="3"/>
        <v/>
      </c>
      <c r="Y23" s="169" t="str">
        <f t="shared" si="4"/>
        <v/>
      </c>
      <c r="Z23" s="173" t="str">
        <f t="shared" si="5"/>
        <v/>
      </c>
      <c r="AA23" s="11"/>
      <c r="AB23" s="51" t="str">
        <f t="shared" si="6"/>
        <v/>
      </c>
      <c r="AC23" s="51" t="str">
        <f t="shared" si="7"/>
        <v/>
      </c>
      <c r="AD23" s="51" t="str">
        <f t="shared" si="8"/>
        <v/>
      </c>
      <c r="AE23" s="11"/>
      <c r="AF23" s="50" t="str">
        <f t="shared" si="9"/>
        <v/>
      </c>
      <c r="AG23" s="50" t="str">
        <f t="shared" si="10"/>
        <v/>
      </c>
      <c r="AH23" s="50" t="str">
        <f t="shared" si="11"/>
        <v/>
      </c>
      <c r="AI23" s="11"/>
      <c r="AJ23" s="186" t="str">
        <f t="shared" si="16"/>
        <v/>
      </c>
      <c r="AK23" s="187" t="str">
        <f t="shared" si="17"/>
        <v/>
      </c>
      <c r="AL23" s="188" t="str">
        <f t="shared" si="12"/>
        <v/>
      </c>
    </row>
    <row r="24" spans="1:38" ht="33" customHeight="1" thickTop="1" thickBot="1" x14ac:dyDescent="0.2">
      <c r="C24" s="117"/>
      <c r="D24" s="117"/>
      <c r="E24" s="117"/>
      <c r="F24" s="117"/>
      <c r="G24" s="117"/>
      <c r="H24" s="117"/>
      <c r="I24" s="214"/>
      <c r="J24" s="122" t="s">
        <v>14</v>
      </c>
      <c r="K24" s="14">
        <f>IF(ISBLANK(I9),"",SUM(K9:K23)+INT((SUM(M9:M23)+INT(SUM(O9:O23)/30))/12))</f>
        <v>2</v>
      </c>
      <c r="L24" s="15" t="s">
        <v>19</v>
      </c>
      <c r="M24" s="15">
        <f>IF(ISBLANK(I9),"",IF((SUM(M9:M23)+INT(SUM(O9:O23)/30))&lt;12,SUM(M9:M23)+INT(SUM(O9:O23)/30),12*((SUM(M9:M23)+INT(SUM(O9:O23)/30))/12-INT((SUM(M9:M23)+INT(SUM(O9:O23)/30))/12))))</f>
        <v>7.0000000000000018</v>
      </c>
      <c r="N24" s="15" t="s">
        <v>20</v>
      </c>
      <c r="O24" s="15">
        <f>IF(ISBLANK(I9),"",IF(SUM(O9:O23)&lt;30,SUM(O9:O23),30*(SUM(O9:O23)/30-INT(SUM(O9:O23)/30))))</f>
        <v>26.999999999999996</v>
      </c>
      <c r="P24" s="17" t="s">
        <v>21</v>
      </c>
      <c r="Q24" s="31"/>
      <c r="AK24" s="190"/>
    </row>
    <row r="25" spans="1:38" ht="33" customHeight="1" thickTop="1" x14ac:dyDescent="0.15">
      <c r="AK25" s="190"/>
    </row>
    <row r="26" spans="1:38" ht="33" customHeight="1" x14ac:dyDescent="0.15">
      <c r="AK26" s="190"/>
    </row>
    <row r="27" spans="1:38" ht="33" customHeight="1" x14ac:dyDescent="0.15">
      <c r="Z27" s="52"/>
      <c r="AK27" s="190"/>
    </row>
    <row r="28" spans="1:38" ht="33" customHeight="1" x14ac:dyDescent="0.15">
      <c r="AK28" s="190"/>
    </row>
    <row r="29" spans="1:38" ht="33" customHeight="1" x14ac:dyDescent="0.15"/>
    <row r="30" spans="1:38" ht="33" customHeight="1" x14ac:dyDescent="0.15"/>
    <row r="31" spans="1:38" ht="33" customHeight="1" x14ac:dyDescent="0.15"/>
    <row r="32" spans="1:38" ht="33" customHeight="1" x14ac:dyDescent="0.15"/>
    <row r="33" spans="9:9" ht="33" customHeight="1" x14ac:dyDescent="0.15"/>
    <row r="34" spans="9:9" ht="33" customHeight="1" x14ac:dyDescent="0.15"/>
    <row r="35" spans="9:9" ht="33" customHeight="1" x14ac:dyDescent="0.15"/>
    <row r="36" spans="9:9" ht="33" customHeight="1" x14ac:dyDescent="0.15"/>
    <row r="37" spans="9:9" ht="33" customHeight="1" x14ac:dyDescent="0.15"/>
    <row r="38" spans="9:9" ht="33" customHeight="1" x14ac:dyDescent="0.15"/>
    <row r="39" spans="9:9" ht="33" customHeight="1" x14ac:dyDescent="0.15"/>
    <row r="40" spans="9:9" ht="33" customHeight="1" x14ac:dyDescent="0.15"/>
    <row r="41" spans="9:9" ht="33" customHeight="1" x14ac:dyDescent="0.15"/>
    <row r="42" spans="9:9" ht="33" customHeight="1" x14ac:dyDescent="0.15">
      <c r="I42" s="121"/>
    </row>
    <row r="43" spans="9:9" ht="33" customHeight="1" x14ac:dyDescent="0.15">
      <c r="I43" s="121"/>
    </row>
    <row r="44" spans="9:9" ht="33" customHeight="1" x14ac:dyDescent="0.15"/>
    <row r="45" spans="9:9" ht="33" customHeight="1" x14ac:dyDescent="0.15"/>
    <row r="46" spans="9:9" ht="33" customHeight="1" x14ac:dyDescent="0.15"/>
    <row r="47" spans="9:9" ht="33" customHeight="1" x14ac:dyDescent="0.15"/>
    <row r="48" spans="9:9" ht="33" customHeight="1" x14ac:dyDescent="0.15"/>
    <row r="49" ht="33" customHeight="1" x14ac:dyDescent="0.15"/>
    <row r="50" ht="33" customHeight="1" x14ac:dyDescent="0.15"/>
    <row r="51" ht="33" customHeight="1" x14ac:dyDescent="0.15"/>
    <row r="52" ht="33" customHeight="1" x14ac:dyDescent="0.15"/>
    <row r="53" ht="33" customHeight="1" x14ac:dyDescent="0.15"/>
    <row r="54" ht="33" customHeight="1" x14ac:dyDescent="0.15"/>
    <row r="55" ht="33" customHeight="1" x14ac:dyDescent="0.15"/>
    <row r="56" ht="33" customHeight="1" x14ac:dyDescent="0.15"/>
    <row r="57" ht="33" customHeight="1" x14ac:dyDescent="0.15"/>
    <row r="58" ht="33" customHeight="1" x14ac:dyDescent="0.15"/>
    <row r="59" ht="33" customHeight="1" x14ac:dyDescent="0.15"/>
    <row r="60" ht="33" customHeight="1" x14ac:dyDescent="0.15"/>
    <row r="61" ht="33" customHeight="1" x14ac:dyDescent="0.15"/>
    <row r="62" ht="33" customHeight="1" x14ac:dyDescent="0.15"/>
    <row r="63" ht="33" customHeight="1" x14ac:dyDescent="0.15"/>
    <row r="64" ht="33" customHeight="1" x14ac:dyDescent="0.15"/>
    <row r="65" ht="33" customHeight="1" x14ac:dyDescent="0.15"/>
    <row r="66" ht="33" customHeight="1" x14ac:dyDescent="0.15"/>
    <row r="67" ht="33" customHeight="1" x14ac:dyDescent="0.15"/>
    <row r="68" ht="33" customHeight="1" x14ac:dyDescent="0.15"/>
    <row r="69" ht="33" customHeight="1" x14ac:dyDescent="0.15"/>
    <row r="70" ht="33" customHeight="1" x14ac:dyDescent="0.15"/>
    <row r="71" ht="33" customHeight="1" x14ac:dyDescent="0.15"/>
    <row r="72" ht="33" customHeight="1" x14ac:dyDescent="0.15"/>
    <row r="73" ht="33" customHeight="1" x14ac:dyDescent="0.15"/>
    <row r="74" ht="33" customHeight="1" x14ac:dyDescent="0.15"/>
    <row r="75" ht="33" customHeight="1" x14ac:dyDescent="0.15"/>
    <row r="76" ht="33" customHeight="1" x14ac:dyDescent="0.15"/>
    <row r="77" ht="33" customHeight="1" x14ac:dyDescent="0.15"/>
    <row r="78" ht="33" customHeight="1" x14ac:dyDescent="0.15"/>
    <row r="79" ht="33" customHeight="1" x14ac:dyDescent="0.15"/>
    <row r="80" ht="33" customHeight="1" x14ac:dyDescent="0.15"/>
    <row r="81" ht="33" customHeight="1" x14ac:dyDescent="0.15"/>
    <row r="82" ht="33" customHeight="1" x14ac:dyDescent="0.15"/>
    <row r="83" ht="33" customHeight="1" x14ac:dyDescent="0.15"/>
    <row r="84" ht="33" customHeight="1" x14ac:dyDescent="0.15"/>
    <row r="85" ht="33" customHeight="1" x14ac:dyDescent="0.15"/>
    <row r="86" ht="33" customHeight="1" x14ac:dyDescent="0.15"/>
    <row r="87" ht="33" customHeight="1" x14ac:dyDescent="0.15"/>
    <row r="88" ht="33" customHeight="1" x14ac:dyDescent="0.15"/>
    <row r="89" ht="33" customHeight="1" x14ac:dyDescent="0.15"/>
    <row r="90" ht="33" customHeight="1" x14ac:dyDescent="0.15"/>
    <row r="91" ht="33" customHeight="1" x14ac:dyDescent="0.15"/>
    <row r="92" ht="33" customHeight="1" x14ac:dyDescent="0.15"/>
    <row r="93" ht="33" customHeight="1" x14ac:dyDescent="0.15"/>
    <row r="94" ht="33" customHeight="1" x14ac:dyDescent="0.15"/>
    <row r="95" ht="33" customHeight="1" x14ac:dyDescent="0.15"/>
    <row r="96" ht="33" customHeight="1" x14ac:dyDescent="0.15"/>
    <row r="97" ht="33" customHeight="1" x14ac:dyDescent="0.15"/>
    <row r="98" ht="33" customHeight="1" x14ac:dyDescent="0.15"/>
    <row r="99" ht="33" customHeight="1" x14ac:dyDescent="0.15"/>
    <row r="100" ht="33" customHeight="1" x14ac:dyDescent="0.15"/>
    <row r="101" ht="36" customHeight="1" x14ac:dyDescent="0.15"/>
    <row r="102" ht="36" customHeight="1" x14ac:dyDescent="0.15"/>
    <row r="103" ht="36" customHeight="1" x14ac:dyDescent="0.15"/>
    <row r="104" ht="36" customHeight="1" x14ac:dyDescent="0.15"/>
    <row r="105" ht="36" customHeight="1" x14ac:dyDescent="0.15"/>
    <row r="106" ht="36" customHeight="1" x14ac:dyDescent="0.15"/>
    <row r="107" ht="36" customHeight="1" x14ac:dyDescent="0.15"/>
    <row r="108" ht="36" customHeight="1" x14ac:dyDescent="0.15"/>
    <row r="109" ht="36" customHeight="1" x14ac:dyDescent="0.15"/>
    <row r="110" ht="36" customHeight="1" x14ac:dyDescent="0.15"/>
    <row r="111" ht="36" customHeight="1" x14ac:dyDescent="0.15"/>
    <row r="112" ht="36" customHeight="1" x14ac:dyDescent="0.15"/>
    <row r="113" ht="36" customHeight="1" x14ac:dyDescent="0.15"/>
    <row r="114" ht="36" customHeight="1" x14ac:dyDescent="0.15"/>
    <row r="115" ht="36" customHeight="1" x14ac:dyDescent="0.15"/>
    <row r="116" ht="36" customHeight="1" x14ac:dyDescent="0.15"/>
    <row r="117" ht="36" customHeight="1" x14ac:dyDescent="0.15"/>
    <row r="118" ht="36" customHeight="1" x14ac:dyDescent="0.15"/>
    <row r="119" ht="36" customHeight="1" x14ac:dyDescent="0.15"/>
    <row r="120" ht="36" customHeight="1" x14ac:dyDescent="0.15"/>
    <row r="121" ht="36" customHeight="1" x14ac:dyDescent="0.15"/>
    <row r="122" ht="36" customHeight="1" x14ac:dyDescent="0.15"/>
    <row r="123" ht="36" customHeight="1" x14ac:dyDescent="0.15"/>
    <row r="124" ht="36" customHeight="1" x14ac:dyDescent="0.15"/>
    <row r="125" ht="36" customHeight="1" x14ac:dyDescent="0.15"/>
    <row r="126" ht="36" customHeight="1" x14ac:dyDescent="0.15"/>
    <row r="127" ht="36" customHeight="1" x14ac:dyDescent="0.15"/>
    <row r="128" ht="36" customHeight="1" x14ac:dyDescent="0.15"/>
    <row r="129" ht="36" customHeight="1" x14ac:dyDescent="0.15"/>
    <row r="130" ht="36" customHeight="1" x14ac:dyDescent="0.15"/>
    <row r="131" ht="36" customHeight="1" x14ac:dyDescent="0.15"/>
    <row r="132" ht="36" customHeight="1" x14ac:dyDescent="0.15"/>
    <row r="133" ht="36" customHeight="1" x14ac:dyDescent="0.15"/>
    <row r="134" ht="36" customHeight="1" x14ac:dyDescent="0.15"/>
    <row r="135" ht="36" customHeight="1" x14ac:dyDescent="0.15"/>
    <row r="136" ht="36" customHeight="1" x14ac:dyDescent="0.15"/>
    <row r="137" ht="36" customHeight="1" x14ac:dyDescent="0.15"/>
    <row r="138" ht="36" customHeight="1" x14ac:dyDescent="0.15"/>
    <row r="139" ht="36" customHeight="1" x14ac:dyDescent="0.15"/>
    <row r="140" ht="36" customHeight="1" x14ac:dyDescent="0.15"/>
    <row r="141" ht="36" customHeight="1" x14ac:dyDescent="0.15"/>
    <row r="142" ht="36" customHeight="1" x14ac:dyDescent="0.15"/>
    <row r="143" ht="36" customHeight="1" x14ac:dyDescent="0.15"/>
    <row r="144" ht="36" customHeight="1" x14ac:dyDescent="0.15"/>
    <row r="145" ht="36" customHeight="1" x14ac:dyDescent="0.15"/>
    <row r="146" ht="36" customHeight="1" x14ac:dyDescent="0.15"/>
    <row r="147" ht="36" customHeight="1" x14ac:dyDescent="0.15"/>
    <row r="148" ht="36" customHeight="1" x14ac:dyDescent="0.15"/>
    <row r="149" ht="36" customHeight="1" x14ac:dyDescent="0.15"/>
    <row r="150" ht="36" customHeight="1" x14ac:dyDescent="0.15"/>
    <row r="151" ht="36" customHeight="1" x14ac:dyDescent="0.15"/>
    <row r="152" ht="36" customHeight="1" x14ac:dyDescent="0.15"/>
    <row r="153" ht="36" customHeight="1" x14ac:dyDescent="0.15"/>
    <row r="154" ht="36" customHeight="1" x14ac:dyDescent="0.15"/>
    <row r="155" ht="36" customHeight="1" x14ac:dyDescent="0.15"/>
    <row r="156" ht="36" customHeight="1" x14ac:dyDescent="0.15"/>
    <row r="157" ht="36" customHeight="1" x14ac:dyDescent="0.15"/>
    <row r="158" ht="36" customHeight="1" x14ac:dyDescent="0.15"/>
    <row r="159" ht="36" customHeight="1" x14ac:dyDescent="0.15"/>
    <row r="160" ht="36" customHeight="1" x14ac:dyDescent="0.15"/>
    <row r="161" ht="36" customHeight="1" x14ac:dyDescent="0.15"/>
    <row r="162" ht="36" customHeight="1" x14ac:dyDescent="0.15"/>
    <row r="163" ht="36" customHeight="1" x14ac:dyDescent="0.15"/>
    <row r="164" ht="36" customHeight="1" x14ac:dyDescent="0.15"/>
    <row r="165" ht="36" customHeight="1" x14ac:dyDescent="0.15"/>
    <row r="166" ht="36" customHeight="1" x14ac:dyDescent="0.15"/>
    <row r="167" ht="36" customHeight="1" x14ac:dyDescent="0.15"/>
    <row r="168" ht="36" customHeight="1" x14ac:dyDescent="0.15"/>
    <row r="169" ht="36" customHeight="1" x14ac:dyDescent="0.15"/>
    <row r="170" ht="36" customHeight="1" x14ac:dyDescent="0.15"/>
    <row r="171" ht="36" customHeight="1" x14ac:dyDescent="0.15"/>
    <row r="172" ht="36" customHeight="1" x14ac:dyDescent="0.15"/>
    <row r="173" ht="36" customHeight="1" x14ac:dyDescent="0.15"/>
    <row r="174" ht="36" customHeight="1" x14ac:dyDescent="0.15"/>
    <row r="175" ht="36" customHeight="1" x14ac:dyDescent="0.15"/>
    <row r="176" ht="36" customHeight="1" x14ac:dyDescent="0.15"/>
    <row r="177" ht="36" customHeight="1" x14ac:dyDescent="0.15"/>
    <row r="178" ht="36" customHeight="1" x14ac:dyDescent="0.15"/>
    <row r="179" ht="36" customHeight="1" x14ac:dyDescent="0.15"/>
    <row r="180" ht="36" customHeight="1" x14ac:dyDescent="0.15"/>
    <row r="181" ht="36" customHeight="1" x14ac:dyDescent="0.15"/>
    <row r="182" ht="36" customHeight="1" x14ac:dyDescent="0.15"/>
    <row r="183" ht="36" customHeight="1" x14ac:dyDescent="0.15"/>
    <row r="184" ht="36" customHeight="1" x14ac:dyDescent="0.15"/>
    <row r="185" ht="36" customHeight="1" x14ac:dyDescent="0.15"/>
    <row r="186" ht="36" customHeight="1" x14ac:dyDescent="0.15"/>
    <row r="187" ht="36" customHeight="1" x14ac:dyDescent="0.15"/>
    <row r="188" ht="36" customHeight="1" x14ac:dyDescent="0.15"/>
    <row r="189" ht="36" customHeight="1" x14ac:dyDescent="0.15"/>
    <row r="190" ht="36" customHeight="1" x14ac:dyDescent="0.15"/>
    <row r="191" ht="36" customHeight="1" x14ac:dyDescent="0.15"/>
    <row r="192" ht="36" customHeight="1" x14ac:dyDescent="0.15"/>
    <row r="193" ht="36" customHeight="1" x14ac:dyDescent="0.15"/>
    <row r="194" ht="36" customHeight="1" x14ac:dyDescent="0.15"/>
    <row r="195" ht="36" customHeight="1" x14ac:dyDescent="0.15"/>
    <row r="196" ht="36" customHeight="1" x14ac:dyDescent="0.15"/>
    <row r="197" ht="36" customHeight="1" x14ac:dyDescent="0.15"/>
    <row r="198" ht="36" customHeight="1" x14ac:dyDescent="0.15"/>
    <row r="199" ht="36" customHeight="1" x14ac:dyDescent="0.15"/>
    <row r="200" ht="36" customHeight="1" x14ac:dyDescent="0.15"/>
    <row r="201" ht="36" customHeight="1" x14ac:dyDescent="0.15"/>
    <row r="202" ht="36" customHeight="1" x14ac:dyDescent="0.15"/>
    <row r="203" ht="36" customHeight="1" x14ac:dyDescent="0.15"/>
    <row r="204" ht="36" customHeight="1" x14ac:dyDescent="0.15"/>
    <row r="205" ht="36" customHeight="1" x14ac:dyDescent="0.15"/>
    <row r="206" ht="36" customHeight="1" x14ac:dyDescent="0.15"/>
    <row r="207" ht="36" customHeight="1" x14ac:dyDescent="0.15"/>
    <row r="208" ht="36" customHeight="1" x14ac:dyDescent="0.15"/>
    <row r="209" ht="36" customHeight="1" x14ac:dyDescent="0.15"/>
    <row r="210" ht="36" customHeight="1" x14ac:dyDescent="0.15"/>
    <row r="211" ht="36" customHeight="1" x14ac:dyDescent="0.15"/>
    <row r="212" ht="36" customHeight="1" x14ac:dyDescent="0.15"/>
    <row r="213" ht="36" customHeight="1" x14ac:dyDescent="0.15"/>
    <row r="214" ht="36" customHeight="1" x14ac:dyDescent="0.15"/>
    <row r="215" ht="36" customHeight="1" x14ac:dyDescent="0.15"/>
    <row r="216" ht="36" customHeight="1" x14ac:dyDescent="0.15"/>
    <row r="217" ht="36" customHeight="1" x14ac:dyDescent="0.15"/>
    <row r="218" ht="36" customHeight="1" x14ac:dyDescent="0.15"/>
    <row r="219" ht="36" customHeight="1" x14ac:dyDescent="0.15"/>
    <row r="220" ht="36" customHeight="1" x14ac:dyDescent="0.15"/>
    <row r="221" ht="36" customHeight="1" x14ac:dyDescent="0.15"/>
    <row r="222" ht="36" customHeight="1" x14ac:dyDescent="0.15"/>
    <row r="223" ht="36" customHeight="1" x14ac:dyDescent="0.15"/>
    <row r="224" ht="36" customHeight="1" x14ac:dyDescent="0.15"/>
    <row r="225" ht="36" customHeight="1" x14ac:dyDescent="0.15"/>
    <row r="226" ht="36" customHeight="1" x14ac:dyDescent="0.15"/>
    <row r="227" ht="36" customHeight="1" x14ac:dyDescent="0.15"/>
    <row r="228" ht="36" customHeight="1" x14ac:dyDescent="0.15"/>
    <row r="229" ht="36" customHeight="1" x14ac:dyDescent="0.15"/>
    <row r="230" ht="36" customHeight="1" x14ac:dyDescent="0.15"/>
    <row r="231" ht="36" customHeight="1" x14ac:dyDescent="0.15"/>
    <row r="232" ht="36" customHeight="1" x14ac:dyDescent="0.15"/>
    <row r="233" ht="36" customHeight="1" x14ac:dyDescent="0.15"/>
    <row r="234" ht="36" customHeight="1" x14ac:dyDescent="0.15"/>
    <row r="235" ht="36" customHeight="1" x14ac:dyDescent="0.15"/>
    <row r="236" ht="36" customHeight="1" x14ac:dyDescent="0.15"/>
    <row r="237" ht="36" customHeight="1" x14ac:dyDescent="0.15"/>
    <row r="238" ht="36" customHeight="1" x14ac:dyDescent="0.15"/>
    <row r="239" ht="36" customHeight="1" x14ac:dyDescent="0.15"/>
    <row r="240" ht="36" customHeight="1" x14ac:dyDescent="0.15"/>
    <row r="241" ht="36" customHeight="1" x14ac:dyDescent="0.15"/>
    <row r="242" ht="36" customHeight="1" x14ac:dyDescent="0.15"/>
    <row r="243" ht="36" customHeight="1" x14ac:dyDescent="0.15"/>
    <row r="244" ht="36" customHeight="1" x14ac:dyDescent="0.15"/>
    <row r="245" ht="36" customHeight="1" x14ac:dyDescent="0.15"/>
    <row r="246" ht="36" customHeight="1" x14ac:dyDescent="0.15"/>
    <row r="247" ht="36" customHeight="1" x14ac:dyDescent="0.15"/>
    <row r="248" ht="36" customHeight="1" x14ac:dyDescent="0.15"/>
    <row r="249" ht="36" customHeight="1" x14ac:dyDescent="0.15"/>
    <row r="250" ht="36" customHeight="1" x14ac:dyDescent="0.15"/>
    <row r="251" ht="36" customHeight="1" x14ac:dyDescent="0.15"/>
  </sheetData>
  <sheetProtection algorithmName="SHA-512" hashValue="OZX2AhpKSlnpPSwqd1dtWTceVcvR3uewb0Rk2fuAilp2h2OcZ/S/JIOW7ZrbfjBmQM3Z0dPZaMfKtniTy0KXyw==" saltValue="iDL2KCNodIjqe4XOsGlDlQ==" spinCount="100000" sheet="1" objects="1" scenarios="1"/>
  <mergeCells count="29">
    <mergeCell ref="C23:D23"/>
    <mergeCell ref="C20:D20"/>
    <mergeCell ref="C18:D18"/>
    <mergeCell ref="C19:D19"/>
    <mergeCell ref="C16:D16"/>
    <mergeCell ref="C21:D21"/>
    <mergeCell ref="C22:D22"/>
    <mergeCell ref="C12:D12"/>
    <mergeCell ref="C13:D13"/>
    <mergeCell ref="C14:D14"/>
    <mergeCell ref="C15:D15"/>
    <mergeCell ref="C17:D17"/>
    <mergeCell ref="C10:D10"/>
    <mergeCell ref="C11:D11"/>
    <mergeCell ref="C7:D8"/>
    <mergeCell ref="E7:E8"/>
    <mergeCell ref="F7:F8"/>
    <mergeCell ref="S5:AM5"/>
    <mergeCell ref="D6:F6"/>
    <mergeCell ref="I7:P7"/>
    <mergeCell ref="K8:P8"/>
    <mergeCell ref="C9:D9"/>
    <mergeCell ref="G7:G8"/>
    <mergeCell ref="H7:H8"/>
    <mergeCell ref="L1:P1"/>
    <mergeCell ref="L2:P2"/>
    <mergeCell ref="D5:F5"/>
    <mergeCell ref="G5:H6"/>
    <mergeCell ref="I5:I6"/>
  </mergeCells>
  <phoneticPr fontId="1"/>
  <conditionalFormatting sqref="H9:H23">
    <cfRule type="containsText" dxfId="207" priority="23" operator="containsText" text="船長">
      <formula>NOT(ISERROR(SEARCH("船長",H9)))</formula>
    </cfRule>
    <cfRule type="containsText" dxfId="206" priority="24" operator="containsText" text="一等航海士">
      <formula>NOT(ISERROR(SEARCH("一等航海士",H9)))</formula>
    </cfRule>
  </conditionalFormatting>
  <conditionalFormatting sqref="H9:AL23">
    <cfRule type="containsText" dxfId="205" priority="1" operator="containsText" text="三等航海士">
      <formula>NOT(ISERROR(SEARCH("三等航海士",H9)))</formula>
    </cfRule>
    <cfRule type="containsText" dxfId="204" priority="2" operator="containsText" text="二等航海士">
      <formula>NOT(ISERROR(SEARCH("二等航海士",H9)))</formula>
    </cfRule>
  </conditionalFormatting>
  <conditionalFormatting sqref="AM11:AM23">
    <cfRule type="containsText" dxfId="203" priority="19" operator="containsText" text="三等航海士">
      <formula>NOT(ISERROR(SEARCH("三等航海士",AM11)))</formula>
    </cfRule>
    <cfRule type="containsText" dxfId="202" priority="20" operator="containsText" text="二等航海士">
      <formula>NOT(ISERROR(SEARCH("二等航海士",AM11)))</formula>
    </cfRule>
  </conditionalFormatting>
  <dataValidations count="4">
    <dataValidation type="list" allowBlank="1" showInputMessage="1" sqref="E9:E23" xr:uid="{FF92C0AE-DE5A-4FE9-AB72-9659D5EA438A}">
      <formula1>"コンテナ船,自動車船,ばら積み船,タンカー,客船,フェリー,護衛船,巡視船,調査船,その他の船は直接入力して下さい"</formula1>
    </dataValidation>
    <dataValidation type="list" allowBlank="1" showInputMessage="1" sqref="G9:G23" xr:uid="{0595E32F-4A20-4A9D-BD26-03A2372CFC09}">
      <formula1>"遠洋区域,近海区域,沿海区域,その他は直接入力"</formula1>
    </dataValidation>
    <dataValidation type="list" allowBlank="1" sqref="H9:H23" xr:uid="{9FA91C06-DCA2-4CD6-B6D2-7A8DA9A259E3}">
      <formula1>INDIRECT($I$5)</formula1>
    </dataValidation>
    <dataValidation type="list" allowBlank="1" showInputMessage="1" showErrorMessage="1" sqref="I5" xr:uid="{D4B5D68D-6BA9-49C8-89AF-17DD47686A90}">
      <formula1>"　　,一,　　,二,　　,三,　　,"</formula1>
    </dataValidation>
  </dataValidations>
  <printOptions horizontalCentered="1" verticalCentered="1"/>
  <pageMargins left="0.19685039370078741" right="0.19685039370078741" top="0.27559055118110237" bottom="0" header="0.51181102362204722" footer="0.31496062992125984"/>
  <pageSetup paperSize="9" scale="4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52330-13AC-4AFC-9B3C-E2BDC29C3334}">
  <sheetPr>
    <tabColor theme="8" tint="0.39997558519241921"/>
    <pageSetUpPr fitToPage="1"/>
  </sheetPr>
  <dimension ref="A1:BK251"/>
  <sheetViews>
    <sheetView showGridLines="0" zoomScale="50" zoomScaleNormal="50" workbookViewId="0">
      <pane xSplit="2" ySplit="8" topLeftCell="C9" activePane="bottomRight" state="frozen"/>
      <selection pane="topRight" activeCell="C1" sqref="C1"/>
      <selection pane="bottomLeft" activeCell="A9" sqref="A9"/>
      <selection pane="bottomRight"/>
    </sheetView>
  </sheetViews>
  <sheetFormatPr defaultColWidth="9" defaultRowHeight="18.75" x14ac:dyDescent="0.2"/>
  <cols>
    <col min="1" max="1" width="6.625" style="25" customWidth="1"/>
    <col min="2" max="2" width="1.625" style="26" customWidth="1"/>
    <col min="3" max="3" width="15.625" style="26" customWidth="1"/>
    <col min="4" max="7" width="20.625" style="26" customWidth="1"/>
    <col min="8" max="8" width="30.625" style="25" customWidth="1"/>
    <col min="9" max="10" width="25.625" style="26" customWidth="1"/>
    <col min="11" max="11" width="7.625" style="27" customWidth="1"/>
    <col min="12" max="12" width="4.625" style="25" customWidth="1"/>
    <col min="13" max="13" width="7.625" style="27" customWidth="1"/>
    <col min="14" max="14" width="4.625" style="25" customWidth="1"/>
    <col min="15" max="15" width="7.625" style="27" customWidth="1"/>
    <col min="16" max="16" width="4.625" style="25" customWidth="1"/>
    <col min="17" max="17" width="6.625" style="25" customWidth="1"/>
    <col min="18" max="18" width="1.625" style="27" customWidth="1"/>
    <col min="19" max="19" width="7.625" style="11" customWidth="1"/>
    <col min="20" max="20" width="7.625" style="65" customWidth="1"/>
    <col min="21" max="21" width="40.625" style="54" customWidth="1"/>
    <col min="22" max="22" width="1.625" style="54" customWidth="1"/>
    <col min="23" max="23" width="35.625" style="25" customWidth="1"/>
    <col min="24" max="24" width="7.625" style="25" customWidth="1"/>
    <col min="25" max="25" width="5.625" style="25" customWidth="1"/>
    <col min="26" max="26" width="7.625" style="25" customWidth="1"/>
    <col min="27" max="27" width="5.625" style="25" customWidth="1"/>
    <col min="28" max="28" width="7.625" style="25" customWidth="1"/>
    <col min="29" max="29" width="5.625" style="25" customWidth="1"/>
    <col min="30" max="30" width="7.625" style="25" customWidth="1"/>
    <col min="31" max="31" width="5.625" style="25" customWidth="1"/>
    <col min="32" max="32" width="7.625" style="25" customWidth="1"/>
    <col min="33" max="33" width="5.625" style="25" customWidth="1"/>
    <col min="34" max="34" width="6.625" style="25" customWidth="1"/>
    <col min="35" max="35" width="4.125" style="25" customWidth="1"/>
    <col min="36" max="36" width="6" style="68" customWidth="1"/>
    <col min="37" max="37" width="5.125" style="60" customWidth="1"/>
    <col min="38" max="38" width="4.5" style="63" hidden="1" customWidth="1"/>
    <col min="39" max="40" width="22.75" style="60" hidden="1" customWidth="1"/>
    <col min="41" max="41" width="22.75" style="26" hidden="1" customWidth="1"/>
    <col min="42" max="43" width="10" style="121" hidden="1" customWidth="1"/>
    <col min="44" max="57" width="10.875" style="121" hidden="1" customWidth="1"/>
    <col min="58" max="60" width="10.875" style="11" hidden="1" customWidth="1"/>
    <col min="61" max="62" width="10.875" style="26" hidden="1" customWidth="1"/>
    <col min="63" max="63" width="9" style="26" hidden="1" customWidth="1"/>
    <col min="64" max="16384" width="9" style="26"/>
  </cols>
  <sheetData>
    <row r="1" spans="1:63" ht="33" customHeight="1" thickBot="1" x14ac:dyDescent="0.25">
      <c r="C1" s="26" t="s">
        <v>199</v>
      </c>
      <c r="H1" s="11"/>
      <c r="L1" s="358" t="s">
        <v>163</v>
      </c>
      <c r="M1" s="358"/>
      <c r="N1" s="358"/>
      <c r="O1" s="358"/>
      <c r="P1" s="358"/>
      <c r="S1" s="30"/>
      <c r="T1" s="30"/>
      <c r="U1" s="196"/>
      <c r="V1" s="196"/>
      <c r="W1" s="58" t="s">
        <v>74</v>
      </c>
      <c r="X1" s="59"/>
      <c r="Y1" s="59"/>
      <c r="Z1" s="59"/>
      <c r="AA1" s="59"/>
      <c r="AB1" s="59"/>
      <c r="AC1" s="59"/>
      <c r="AJ1" s="25"/>
      <c r="AK1" s="61"/>
      <c r="AL1" s="25"/>
      <c r="AM1" s="62" t="s">
        <v>94</v>
      </c>
      <c r="AN1" s="63"/>
      <c r="AO1" s="60"/>
      <c r="AP1" s="60"/>
      <c r="AQ1" s="26"/>
      <c r="BF1" s="121"/>
      <c r="BG1" s="121"/>
      <c r="BI1" s="11"/>
      <c r="BJ1" s="11"/>
    </row>
    <row r="2" spans="1:63" ht="33" customHeight="1" thickTop="1" thickBot="1" x14ac:dyDescent="0.25">
      <c r="H2" s="11"/>
      <c r="K2" s="27" t="s">
        <v>73</v>
      </c>
      <c r="L2" s="438" t="s">
        <v>72</v>
      </c>
      <c r="M2" s="439"/>
      <c r="N2" s="439"/>
      <c r="O2" s="439"/>
      <c r="P2" s="440"/>
      <c r="R2" s="28"/>
      <c r="S2" s="52"/>
      <c r="T2" s="52"/>
      <c r="U2" s="196"/>
      <c r="V2" s="196"/>
      <c r="W2" s="208" t="s">
        <v>95</v>
      </c>
      <c r="X2" s="441" t="s">
        <v>96</v>
      </c>
      <c r="Y2" s="442"/>
      <c r="Z2" s="442"/>
      <c r="AA2" s="442"/>
      <c r="AB2" s="442"/>
      <c r="AC2" s="443"/>
      <c r="AD2" s="441" t="s">
        <v>14</v>
      </c>
      <c r="AE2" s="442"/>
      <c r="AF2" s="442"/>
      <c r="AG2" s="442"/>
      <c r="AH2" s="442"/>
      <c r="AI2" s="444"/>
      <c r="AJ2" s="25"/>
      <c r="AK2" s="61"/>
      <c r="AL2" s="25"/>
      <c r="AM2" s="68"/>
      <c r="AN2" s="63"/>
      <c r="AO2" s="60"/>
      <c r="AP2" s="60"/>
      <c r="AQ2" s="26"/>
      <c r="BF2" s="121"/>
      <c r="BG2" s="121"/>
      <c r="BI2" s="11"/>
      <c r="BJ2" s="11"/>
    </row>
    <row r="3" spans="1:63" ht="33" customHeight="1" thickTop="1" x14ac:dyDescent="0.2">
      <c r="C3" s="69" t="s">
        <v>165</v>
      </c>
      <c r="K3" s="26"/>
      <c r="M3" s="26"/>
      <c r="O3" s="26"/>
      <c r="R3" s="29"/>
      <c r="T3" s="11"/>
      <c r="U3" s="196"/>
      <c r="V3" s="196"/>
      <c r="W3" s="149" t="s">
        <v>11</v>
      </c>
      <c r="X3" s="70" t="str" cm="1">
        <f t="array" ref="X3">IF(AND(ISBLANK($I$9:$I$38),ISBLANK($J$9:$J$38)),"",SUMIF($H$9:$H$38,W3,K$9:K$38)+INT((SUMIF($H$9:$H$38,W3,M$9:M$38)+INT(SUMIF($H$9:$H$38,W3,O$9:O$38)/30))/12))</f>
        <v/>
      </c>
      <c r="Y3" s="33" t="str">
        <f>IF(OR(X3="",X3=0),"","年")</f>
        <v/>
      </c>
      <c r="Z3" s="70" t="str" cm="1">
        <f t="array" ref="Z3">IF(AND(ISBLANK($I$9:$I$38),ISBLANK($J$9:$J$38)),"",IF((SUMIF($H$9:$H$38,W3,M$9:M$38)+INT(SUMIF($H$9:$H$38,W3,O$9:O$38)/30))&lt;12,SUMIF($H$9:$H$38,W3,M$9:M$38)+INT(SUMIF($H$9:$H$38,W3,O$9:O$38)/30),12*((SUMIF($H$9:$H$38,W3,M$9:M$38)+INT(SUMIF($H$9:$H$38,W3,O$9:O$38)/30))/12-INT((SUMIF($H$9:$H$38,W3,M$9:M$38)+INT(SUMIF($H$9:$H$38,W3,O$9:O$38)/30))/12))))</f>
        <v/>
      </c>
      <c r="AA3" s="33" t="str">
        <f>IF(OR(Z3="",Z3=0),"","月")</f>
        <v/>
      </c>
      <c r="AB3" s="33" t="str" cm="1">
        <f t="array" ref="AB3">IF(AND(ISBLANK($I$9:$I$38),ISBLANK($J$9:$J$38)),"",IF(SUMIF($H$9:$H$38,W3,O$9:O$38)&lt;30,SUMIF($H$9:$H$38,W3,O$9:O$38),30*(SUMIF($H$9:$H$38,W3,O$9:O$38)/30-INT(SUMIF($H$9:$H$38,W3,O$9:O$38)/30))))</f>
        <v/>
      </c>
      <c r="AC3" s="33" t="str">
        <f t="shared" ref="AC3:AC20" si="0">IF(OR(AB3="",AB3=0),"","日")</f>
        <v/>
      </c>
      <c r="AD3" s="423" t="str" cm="1">
        <f t="array" ref="AD3">IF(AND(ISBLANK($I$9:$I$38),ISBLANK($J$9:$J$38)),"",SUM(X3:X5)+INT((SUM(Z3:Z5)+INT(SUM(AB3:AB5)/30))/12))</f>
        <v/>
      </c>
      <c r="AE3" s="417" t="str">
        <f t="shared" ref="AE3" si="1">IF(OR(AD3="",AD3=0),"","年")</f>
        <v/>
      </c>
      <c r="AF3" s="417" t="str" cm="1">
        <f t="array" ref="AF3">IF(AND(ISBLANK($I$9:$I$38),ISBLANK($J$9:$J$38)),"",IF((SUM(Z3:Z5)+INT(SUM(AB3:AB5)/30))&lt;12,SUM(Z3:Z5)+INT(SUM(AB3:AB5)/30),12*((SUM(Z3:Z5)+INT(SUM(AB3:AB5)/30))/12-INT((SUM(Z3:Z5)+INT(SUM(AB3:AB5)/30))/12))))</f>
        <v/>
      </c>
      <c r="AG3" s="417" t="str">
        <f t="shared" ref="AG3" si="2">IF(OR(AF3="",AF3=0),"","月")</f>
        <v/>
      </c>
      <c r="AH3" s="417" t="str" cm="1">
        <f t="array" ref="AH3">IF(AND(ISBLANK($I$9:$I$38),ISBLANK($J$9:$J$38)),"",IF(SUM(AB3:AB5)&lt;30,SUM(AB3:AB5),30*(SUM(AB3:AB5)/30-INT(SUM(AB3:AB5)/30))))</f>
        <v/>
      </c>
      <c r="AI3" s="420" t="str">
        <f t="shared" ref="AI3" si="3">IF(OR(AH3="",AH3=0),"","日")</f>
        <v/>
      </c>
      <c r="AJ3" s="25"/>
      <c r="AK3" s="61"/>
      <c r="AL3" s="25"/>
      <c r="AM3" s="68"/>
      <c r="AN3" s="63"/>
      <c r="AO3" s="60"/>
      <c r="AP3" s="60"/>
      <c r="AQ3" s="26"/>
      <c r="BF3" s="121"/>
      <c r="BG3" s="121"/>
      <c r="BI3" s="11"/>
      <c r="BJ3" s="11"/>
    </row>
    <row r="4" spans="1:63" ht="33" customHeight="1" thickBot="1" x14ac:dyDescent="0.25">
      <c r="C4" s="25"/>
      <c r="D4" s="25"/>
      <c r="E4" s="25"/>
      <c r="F4" s="25"/>
      <c r="G4" s="25"/>
      <c r="H4" s="11"/>
      <c r="I4" s="25"/>
      <c r="J4" s="25"/>
      <c r="K4" s="25"/>
      <c r="M4" s="25"/>
      <c r="O4" s="25"/>
      <c r="R4" s="25"/>
      <c r="T4" s="11"/>
      <c r="U4" s="196"/>
      <c r="V4" s="196"/>
      <c r="W4" s="150" t="s">
        <v>97</v>
      </c>
      <c r="X4" s="71" t="str" cm="1">
        <f t="array" ref="X4">IF(AND(ISBLANK($I$9:$I$38),ISBLANK($J$9:$J$38)),"",SUMIF($H$9:$H$38,W4,K$9:K$38)+INT((SUMIF($H$9:$H$38,W4,M$9:M$38)+INT(SUMIF($H$9:$H$38,W4,O$9:O$38)/30))/12))</f>
        <v/>
      </c>
      <c r="Y4" s="34" t="str">
        <f t="shared" ref="Y4:Y20" si="4">IF(OR(X4="",X4=0),"","年")</f>
        <v/>
      </c>
      <c r="Z4" s="71" t="str" cm="1">
        <f t="array" ref="Z4">IF(AND(ISBLANK($I$9:$I$38),ISBLANK($J$9:$J$38)),"",IF((SUMIF($H$9:$H$38,W4,M$9:M$38)+INT(SUMIF($H$9:$H$38,W4,O$9:O$38)/30))&lt;12,SUMIF($H$9:$H$38,W4,M$9:M$38)+INT(SUMIF($H$9:$H$38,W4,O$9:O$38)/30),12*((SUMIF($H$9:$H$38,W4,M$9:M$38)+INT(SUMIF($H$9:$H$38,W4,O$9:O$38)/30))/12-INT((SUMIF($H$9:$H$38,W4,M$9:M$38)+INT(SUMIF($H$9:$H$38,W4,O$9:O$38)/30))/12))))</f>
        <v/>
      </c>
      <c r="AA4" s="34" t="str">
        <f t="shared" ref="AA4:AA20" si="5">IF(OR(Z4="",Z4=0),"","月")</f>
        <v/>
      </c>
      <c r="AB4" s="34" t="str" cm="1">
        <f t="array" ref="AB4">IF(AND(ISBLANK($I$9:$I$38),ISBLANK($J$9:$J$38)),"",IF(SUMIF($H$9:$H$38,W4,O$9:O$38)&lt;30,SUMIF($H$9:$H$38,W4,O$9:O$38),30*(SUMIF($H$9:$H$38,W4,O$9:O$38)/30-INT(SUMIF($H$9:$H$38,W4,O$9:O$38)/30))))</f>
        <v/>
      </c>
      <c r="AC4" s="34" t="str">
        <f t="shared" si="0"/>
        <v/>
      </c>
      <c r="AD4" s="424"/>
      <c r="AE4" s="418"/>
      <c r="AF4" s="418"/>
      <c r="AG4" s="418"/>
      <c r="AH4" s="418"/>
      <c r="AI4" s="421"/>
      <c r="AJ4" s="25"/>
      <c r="AK4" s="73"/>
      <c r="AL4" s="25"/>
      <c r="AM4" s="68"/>
      <c r="AN4" s="63"/>
      <c r="AO4" s="60"/>
      <c r="AP4" s="60"/>
      <c r="AQ4" s="26"/>
      <c r="BF4" s="121"/>
      <c r="BG4" s="121"/>
      <c r="BI4" s="11"/>
      <c r="BJ4" s="11"/>
    </row>
    <row r="5" spans="1:63" ht="33" customHeight="1" thickTop="1" thickBot="1" x14ac:dyDescent="0.25">
      <c r="C5" s="74" t="s">
        <v>0</v>
      </c>
      <c r="D5" s="429"/>
      <c r="E5" s="429"/>
      <c r="F5" s="429"/>
      <c r="G5" s="364" t="s">
        <v>1</v>
      </c>
      <c r="H5" s="365"/>
      <c r="I5" s="457"/>
      <c r="J5" s="11"/>
      <c r="K5" s="11"/>
      <c r="L5" s="11"/>
      <c r="M5" s="11"/>
      <c r="N5" s="11"/>
      <c r="O5" s="11"/>
      <c r="P5" s="11"/>
      <c r="R5" s="30"/>
      <c r="S5" s="30"/>
      <c r="T5" s="30"/>
      <c r="U5" s="196"/>
      <c r="V5" s="196"/>
      <c r="W5" s="151" t="s">
        <v>98</v>
      </c>
      <c r="X5" s="75" t="str" cm="1">
        <f t="array" ref="X5">IF(AND(ISBLANK($I$9:$I$38),ISBLANK($J$9:$J$38)),"",SUMIF($H$9:$H$38,W5,K$9:K$38)+INT((SUMIF($H$9:$H$38,W5,M$9:M$38)+INT(SUMIF($H$9:$H$38,W5,O$9:O$38)/30))/12))</f>
        <v/>
      </c>
      <c r="Y5" s="35" t="str">
        <f t="shared" si="4"/>
        <v/>
      </c>
      <c r="Z5" s="75" t="str" cm="1">
        <f t="array" ref="Z5">IF(AND(ISBLANK($I$9:$I$38),ISBLANK($J$9:$J$38)),"",IF((SUMIF($H$9:$H$38,W5,M$9:M$38)+INT(SUMIF($H$9:$H$38,W5,O$9:O$38)/30))&lt;12,SUMIF($H$9:$H$38,W5,M$9:M$38)+INT(SUMIF($H$9:$H$38,W5,O$9:O$38)/30),12*((SUMIF($H$9:$H$38,W5,M$9:M$38)+INT(SUMIF($H$9:$H$38,W5,O$9:O$38)/30))/12-INT((SUMIF($H$9:$H$38,W5,M$9:M$38)+INT(SUMIF($H$9:$H$38,W5,O$9:O$38)/30))/12))))</f>
        <v/>
      </c>
      <c r="AA5" s="35" t="str">
        <f t="shared" si="5"/>
        <v/>
      </c>
      <c r="AB5" s="35" t="str" cm="1">
        <f t="array" ref="AB5">IF(AND(ISBLANK($I$9:$I$38),ISBLANK($J$9:$J$38)),"",IF(SUMIF($H$9:$H$38,W5,O$9:O$38)&lt;30,SUMIF($H$9:$H$38,W5,O$9:O$38),30*(SUMIF($H$9:$H$38,W5,O$9:O$38)/30-INT(SUMIF($H$9:$H$38,W5,O$9:O$38)/30))))</f>
        <v/>
      </c>
      <c r="AC5" s="35" t="str">
        <f t="shared" si="0"/>
        <v/>
      </c>
      <c r="AD5" s="425"/>
      <c r="AE5" s="419"/>
      <c r="AF5" s="419"/>
      <c r="AG5" s="419"/>
      <c r="AH5" s="419"/>
      <c r="AI5" s="422"/>
      <c r="AJ5" s="25"/>
      <c r="AK5" s="73"/>
      <c r="AL5" s="373" t="s">
        <v>2</v>
      </c>
      <c r="AM5" s="373"/>
      <c r="AN5" s="373"/>
      <c r="AO5" s="373"/>
      <c r="AP5" s="373"/>
      <c r="AQ5" s="373"/>
      <c r="AR5" s="373"/>
      <c r="AS5" s="373"/>
      <c r="AT5" s="373"/>
      <c r="AU5" s="373"/>
      <c r="AV5" s="373"/>
      <c r="AW5" s="373"/>
      <c r="AX5" s="373"/>
      <c r="AY5" s="373"/>
      <c r="AZ5" s="373"/>
      <c r="BA5" s="373"/>
      <c r="BB5" s="373"/>
      <c r="BC5" s="373"/>
      <c r="BD5" s="373"/>
      <c r="BE5" s="373"/>
      <c r="BF5" s="373"/>
      <c r="BG5" s="373"/>
      <c r="BH5" s="373"/>
      <c r="BI5" s="373"/>
      <c r="BJ5" s="373"/>
      <c r="BK5" s="373"/>
    </row>
    <row r="6" spans="1:63" ht="33" customHeight="1" thickTop="1" thickBot="1" x14ac:dyDescent="0.25">
      <c r="C6" s="74" t="s">
        <v>3</v>
      </c>
      <c r="D6" s="432"/>
      <c r="E6" s="432"/>
      <c r="F6" s="432"/>
      <c r="G6" s="366"/>
      <c r="H6" s="367"/>
      <c r="I6" s="458"/>
      <c r="J6" s="11"/>
      <c r="K6" s="11"/>
      <c r="L6" s="11"/>
      <c r="M6" s="11"/>
      <c r="N6" s="11"/>
      <c r="O6" s="11"/>
      <c r="P6" s="11"/>
      <c r="R6" s="30"/>
      <c r="S6" s="30"/>
      <c r="T6" s="30"/>
      <c r="U6" s="196"/>
      <c r="V6" s="196"/>
      <c r="W6" s="149" t="s">
        <v>13</v>
      </c>
      <c r="X6" s="70" t="str" cm="1">
        <f t="array" ref="X6">IF(AND(ISBLANK($I$9:$I$38),ISBLANK($J$9:$J$38)),"",SUMIF($H$9:$H$38,W6,K$9:K$38)+INT((SUMIF($H$9:$H$38,W6,M$9:M$38)+INT(SUMIF($H$9:$H$38,W6,O$9:O$38)/30))/12))</f>
        <v/>
      </c>
      <c r="Y6" s="33" t="str">
        <f t="shared" si="4"/>
        <v/>
      </c>
      <c r="Z6" s="70" t="str" cm="1">
        <f t="array" ref="Z6">IF(AND(ISBLANK($I$9:$I$38),ISBLANK($J$9:$J$38)),"",IF((SUMIF($H$9:$H$38,W6,M$9:M$38)+INT(SUMIF($H$9:$H$38,W6,O$9:O$38)/30))&lt;12,SUMIF($H$9:$H$38,W6,M$9:M$38)+INT(SUMIF($H$9:$H$38,W6,O$9:O$38)/30),12*((SUMIF($H$9:$H$38,W6,M$9:M$38)+INT(SUMIF($H$9:$H$38,W6,O$9:O$38)/30))/12-INT((SUMIF($H$9:$H$38,W6,M$9:M$38)+INT(SUMIF($H$9:$H$38,W6,O$9:O$38)/30))/12))))</f>
        <v/>
      </c>
      <c r="AA6" s="33" t="str">
        <f t="shared" si="5"/>
        <v/>
      </c>
      <c r="AB6" s="33" t="str" cm="1">
        <f t="array" ref="AB6">IF(AND(ISBLANK($I$9:$I$38),ISBLANK($J$9:$J$38)),"",IF(SUMIF($H$9:$H$38,W6,O$9:O$38)&lt;30,SUMIF($H$9:$H$38,W6,O$9:O$38),30*(SUMIF($H$9:$H$38,W6,O$9:O$38)/30-INT(SUMIF($H$9:$H$38,W6,O$9:O$38)/30))))</f>
        <v/>
      </c>
      <c r="AC6" s="33" t="str">
        <f t="shared" si="0"/>
        <v/>
      </c>
      <c r="AD6" s="423" t="str" cm="1">
        <f t="array" ref="AD6">IF(AND(ISBLANK($I$9:$I$38),ISBLANK($J$9:$J$38)),"",SUM(X6:X10)+INT((SUM(Z6:Z10)+INT(SUM(AB6:AB10)/30))/12))</f>
        <v/>
      </c>
      <c r="AE6" s="417" t="str">
        <f t="shared" ref="AE6" si="6">IF(OR(AD6="",AD6=0),"","年")</f>
        <v/>
      </c>
      <c r="AF6" s="417" t="str" cm="1">
        <f t="array" ref="AF6">IF(AND(ISBLANK($I$9:$I$38),ISBLANK($J$9:$J$38)),"",IF((SUM(Z6:Z10)+INT(SUM(AB6:AB10)/30))&lt;12,SUM(Z6:Z10)+INT(SUM(AB6:AB10)/30),12*((SUM(Z6:Z10)+INT(SUM(AB6:AB10)/30))/12-INT((SUM(Z6:Z10)+INT(SUM(AB6:AB10)/30))/12))))</f>
        <v/>
      </c>
      <c r="AG6" s="417" t="str">
        <f t="shared" ref="AG6" si="7">IF(OR(AF6="",AF6=0),"","月")</f>
        <v/>
      </c>
      <c r="AH6" s="417" t="str" cm="1">
        <f t="array" ref="AH6">IF(AND(ISBLANK($I$9:$I$38),ISBLANK($J$9:$J$38)),"",IF(SUM(AB6:AB10)&lt;30,SUM(AB6:AB10),30*(SUM(AB6:AB10)/30-INT(SUM(AB6:AB10)/30))))</f>
        <v/>
      </c>
      <c r="AI6" s="420" t="str">
        <f t="shared" ref="AI6" si="8">IF(OR(AH6="",AH6=0),"","日")</f>
        <v/>
      </c>
      <c r="AJ6" s="25"/>
      <c r="AK6" s="76"/>
      <c r="AL6" s="25"/>
      <c r="AM6" s="450" t="s">
        <v>99</v>
      </c>
      <c r="AN6" s="450"/>
      <c r="AO6" s="450"/>
      <c r="AP6" s="197"/>
      <c r="AQ6" s="26"/>
      <c r="AR6" s="11" t="s">
        <v>152</v>
      </c>
      <c r="AS6" s="11" t="s">
        <v>151</v>
      </c>
      <c r="AT6" s="11" t="s">
        <v>155</v>
      </c>
      <c r="AU6" s="11"/>
      <c r="AV6" s="11" t="s">
        <v>150</v>
      </c>
      <c r="AW6" s="11" t="s">
        <v>149</v>
      </c>
      <c r="AX6" s="11" t="s">
        <v>156</v>
      </c>
      <c r="AY6" s="11"/>
      <c r="AZ6" s="11" t="s">
        <v>148</v>
      </c>
      <c r="BA6" s="11" t="s">
        <v>147</v>
      </c>
      <c r="BB6" s="11" t="s">
        <v>157</v>
      </c>
      <c r="BC6" s="11"/>
      <c r="BD6" s="11" t="s">
        <v>153</v>
      </c>
      <c r="BE6" s="11" t="s">
        <v>146</v>
      </c>
      <c r="BF6" s="11" t="s">
        <v>158</v>
      </c>
      <c r="BH6" s="11" t="s">
        <v>162</v>
      </c>
      <c r="BI6" s="11" t="s">
        <v>187</v>
      </c>
      <c r="BJ6" s="11" t="s">
        <v>189</v>
      </c>
    </row>
    <row r="7" spans="1:63" ht="33" customHeight="1" thickTop="1" thickBot="1" x14ac:dyDescent="0.2">
      <c r="C7" s="359" t="s">
        <v>60</v>
      </c>
      <c r="D7" s="359"/>
      <c r="E7" s="359" t="s">
        <v>59</v>
      </c>
      <c r="F7" s="359" t="s">
        <v>58</v>
      </c>
      <c r="G7" s="359" t="s">
        <v>61</v>
      </c>
      <c r="H7" s="359" t="s">
        <v>62</v>
      </c>
      <c r="I7" s="359" t="s">
        <v>4</v>
      </c>
      <c r="J7" s="359"/>
      <c r="K7" s="359"/>
      <c r="L7" s="359"/>
      <c r="M7" s="359"/>
      <c r="N7" s="359"/>
      <c r="O7" s="359"/>
      <c r="P7" s="359"/>
      <c r="R7" s="11"/>
      <c r="S7" s="378" t="s">
        <v>159</v>
      </c>
      <c r="T7" s="435"/>
      <c r="U7" s="455" t="s">
        <v>166</v>
      </c>
      <c r="V7" s="85"/>
      <c r="W7" s="150" t="s">
        <v>24</v>
      </c>
      <c r="X7" s="71" t="str" cm="1">
        <f t="array" ref="X7">IF(AND(ISBLANK($I$9:$I$38),ISBLANK($J$9:$J$38)),"",SUMIF($H$9:$H$38,W7,K$9:K$38)+INT((SUMIF($H$9:$H$38,W7,M$9:M$38)+INT(SUMIF($H$9:$H$38,W7,O$9:O$38)/30))/12))</f>
        <v/>
      </c>
      <c r="Y7" s="34" t="str">
        <f t="shared" si="4"/>
        <v/>
      </c>
      <c r="Z7" s="71" t="str" cm="1">
        <f t="array" ref="Z7">IF(AND(ISBLANK($I$9:$I$38),ISBLANK($J$9:$J$38)),"",IF((SUMIF($H$9:$H$38,W7,M$9:M$38)+INT(SUMIF($H$9:$H$38,W7,O$9:O$38)/30))&lt;12,SUMIF($H$9:$H$38,W7,M$9:M$38)+INT(SUMIF($H$9:$H$38,W7,O$9:O$38)/30),12*((SUMIF($H$9:$H$38,W7,M$9:M$38)+INT(SUMIF($H$9:$H$38,W7,O$9:O$38)/30))/12-INT((SUMIF($H$9:$H$38,W7,M$9:M$38)+INT(SUMIF($H$9:$H$38,W7,O$9:O$38)/30))/12))))</f>
        <v/>
      </c>
      <c r="AA7" s="34" t="str">
        <f t="shared" si="5"/>
        <v/>
      </c>
      <c r="AB7" s="34" t="str" cm="1">
        <f t="array" ref="AB7">IF(AND(ISBLANK($I$9:$I$38),ISBLANK($J$9:$J$38)),"",IF(SUMIF($H$9:$H$38,W7,O$9:O$38)&lt;30,SUMIF($H$9:$H$38,W7,O$9:O$38),30*(SUMIF($H$9:$H$38,W7,O$9:O$38)/30-INT(SUMIF($H$9:$H$38,W7,O$9:O$38)/30))))</f>
        <v/>
      </c>
      <c r="AC7" s="34" t="str">
        <f t="shared" si="0"/>
        <v/>
      </c>
      <c r="AD7" s="424"/>
      <c r="AE7" s="418"/>
      <c r="AF7" s="418"/>
      <c r="AG7" s="418"/>
      <c r="AH7" s="418"/>
      <c r="AI7" s="421"/>
      <c r="AJ7" s="25"/>
      <c r="AK7" s="76"/>
      <c r="AL7" s="25"/>
      <c r="AM7" s="451" t="s">
        <v>101</v>
      </c>
      <c r="AN7" s="452"/>
      <c r="AO7" s="79" t="s">
        <v>102</v>
      </c>
      <c r="AP7" s="11"/>
      <c r="AQ7" s="26"/>
      <c r="AR7" s="161" t="s">
        <v>53</v>
      </c>
      <c r="AS7" s="162"/>
      <c r="AT7" s="162"/>
      <c r="AU7" s="162"/>
      <c r="AV7" s="162" t="s">
        <v>54</v>
      </c>
      <c r="AW7" s="162"/>
      <c r="AX7" s="162"/>
      <c r="AY7" s="162"/>
      <c r="AZ7" s="162" t="s">
        <v>55</v>
      </c>
      <c r="BA7" s="162"/>
      <c r="BB7" s="162"/>
      <c r="BC7" s="162"/>
      <c r="BD7" s="162" t="s">
        <v>57</v>
      </c>
      <c r="BE7" s="162"/>
      <c r="BF7" s="162"/>
      <c r="BG7" s="162"/>
      <c r="BH7" s="162" t="s">
        <v>56</v>
      </c>
      <c r="BI7" s="162"/>
      <c r="BJ7" s="163"/>
    </row>
    <row r="8" spans="1:63" ht="33" customHeight="1" thickTop="1" thickBot="1" x14ac:dyDescent="0.2">
      <c r="A8" s="25" t="s">
        <v>15</v>
      </c>
      <c r="C8" s="359"/>
      <c r="D8" s="359"/>
      <c r="E8" s="359"/>
      <c r="F8" s="359"/>
      <c r="G8" s="359"/>
      <c r="H8" s="359"/>
      <c r="I8" s="74" t="s">
        <v>70</v>
      </c>
      <c r="J8" s="74" t="s">
        <v>71</v>
      </c>
      <c r="K8" s="359" t="s">
        <v>5</v>
      </c>
      <c r="L8" s="359"/>
      <c r="M8" s="359"/>
      <c r="N8" s="359"/>
      <c r="O8" s="359"/>
      <c r="P8" s="359"/>
      <c r="Q8" s="25" t="s">
        <v>15</v>
      </c>
      <c r="R8" s="11"/>
      <c r="S8" s="49" t="s">
        <v>160</v>
      </c>
      <c r="T8" s="55" t="s">
        <v>161</v>
      </c>
      <c r="U8" s="456"/>
      <c r="V8" s="11"/>
      <c r="W8" s="150" t="s">
        <v>42</v>
      </c>
      <c r="X8" s="71" t="str" cm="1">
        <f t="array" ref="X8">IF(AND(ISBLANK($I$9:$I$38),ISBLANK($J$9:$J$38)),"",SUMIF($H$9:$H$38,W8,K$9:K$38)+INT((SUMIF($H$9:$H$38,W8,M$9:M$38)+INT(SUMIF($H$9:$H$38,W8,O$9:O$38)/30))/12))</f>
        <v/>
      </c>
      <c r="Y8" s="34" t="str">
        <f t="shared" si="4"/>
        <v/>
      </c>
      <c r="Z8" s="71" t="str" cm="1">
        <f t="array" ref="Z8">IF(AND(ISBLANK($I$9:$I$38),ISBLANK($J$9:$J$38)),"",IF((SUMIF($H$9:$H$38,W8,M$9:M$38)+INT(SUMIF($H$9:$H$38,W8,O$9:O$38)/30))&lt;12,SUMIF($H$9:$H$38,W8,M$9:M$38)+INT(SUMIF($H$9:$H$38,W8,O$9:O$38)/30),12*((SUMIF($H$9:$H$38,W8,M$9:M$38)+INT(SUMIF($H$9:$H$38,W8,O$9:O$38)/30))/12-INT((SUMIF($H$9:$H$38,W8,M$9:M$38)+INT(SUMIF($H$9:$H$38,W8,O$9:O$38)/30))/12))))</f>
        <v/>
      </c>
      <c r="AA8" s="34" t="str">
        <f t="shared" si="5"/>
        <v/>
      </c>
      <c r="AB8" s="34" t="str" cm="1">
        <f t="array" ref="AB8">IF(AND(ISBLANK($I$9:$I$38),ISBLANK($J$9:$J$38)),"",IF(SUMIF($H$9:$H$38,W8,O$9:O$38)&lt;30,SUMIF($H$9:$H$38,W8,O$9:O$38),30*(SUMIF($H$9:$H$38,W8,O$9:O$38)/30-INT(SUMIF($H$9:$H$38,W8,O$9:O$38)/30))))</f>
        <v/>
      </c>
      <c r="AC8" s="34" t="str">
        <f t="shared" si="0"/>
        <v/>
      </c>
      <c r="AD8" s="424"/>
      <c r="AE8" s="418"/>
      <c r="AF8" s="418"/>
      <c r="AG8" s="418"/>
      <c r="AH8" s="418"/>
      <c r="AI8" s="421"/>
      <c r="AJ8" s="25"/>
      <c r="AK8" s="76"/>
      <c r="AL8" s="25"/>
      <c r="AM8" s="80" t="s">
        <v>105</v>
      </c>
      <c r="AN8" s="81" t="s">
        <v>106</v>
      </c>
      <c r="AO8" s="82" t="s">
        <v>107</v>
      </c>
      <c r="AP8" s="52"/>
      <c r="AQ8" s="26"/>
      <c r="AR8" s="83" t="s">
        <v>6</v>
      </c>
      <c r="AS8" s="84" t="s">
        <v>7</v>
      </c>
      <c r="AT8" s="84" t="s">
        <v>48</v>
      </c>
      <c r="AU8" s="99"/>
      <c r="AV8" s="164" t="s">
        <v>6</v>
      </c>
      <c r="AW8" s="164" t="s">
        <v>7</v>
      </c>
      <c r="AX8" s="164" t="s">
        <v>48</v>
      </c>
      <c r="AY8" s="99"/>
      <c r="AZ8" s="84" t="s">
        <v>6</v>
      </c>
      <c r="BA8" s="84" t="s">
        <v>51</v>
      </c>
      <c r="BB8" s="84" t="s">
        <v>48</v>
      </c>
      <c r="BC8" s="99"/>
      <c r="BD8" s="84" t="s">
        <v>6</v>
      </c>
      <c r="BE8" s="84" t="s">
        <v>51</v>
      </c>
      <c r="BF8" s="84" t="s">
        <v>48</v>
      </c>
      <c r="BG8" s="99"/>
      <c r="BH8" s="165" t="s">
        <v>49</v>
      </c>
      <c r="BI8" s="166" t="s">
        <v>52</v>
      </c>
      <c r="BJ8" s="167" t="s">
        <v>50</v>
      </c>
    </row>
    <row r="9" spans="1:63" ht="33" customHeight="1" thickTop="1" x14ac:dyDescent="0.15">
      <c r="A9" s="25">
        <v>1</v>
      </c>
      <c r="C9" s="433"/>
      <c r="D9" s="434"/>
      <c r="E9" s="198"/>
      <c r="F9" s="199"/>
      <c r="G9" s="136"/>
      <c r="H9" s="136"/>
      <c r="I9" s="137"/>
      <c r="J9" s="137"/>
      <c r="K9" s="4" t="str">
        <f t="shared" ref="K9:K29" si="9">IF(BH9=0,"",BH9)</f>
        <v/>
      </c>
      <c r="L9" s="9" t="s">
        <v>8</v>
      </c>
      <c r="M9" s="9" t="str">
        <f>IF(BI9=0,IF(NOT(BH9=0),0,""),BI9)</f>
        <v/>
      </c>
      <c r="N9" s="9" t="s">
        <v>9</v>
      </c>
      <c r="O9" s="9" t="str">
        <f>BJ9</f>
        <v/>
      </c>
      <c r="P9" s="19" t="s">
        <v>10</v>
      </c>
      <c r="Q9" s="25">
        <v>1</v>
      </c>
      <c r="R9" s="30"/>
      <c r="S9" s="50" t="str">
        <f>IF(COUNTIF($I$10:$J$38,I9)&gt;=1,"重複","")</f>
        <v/>
      </c>
      <c r="T9" s="4" t="str">
        <f>IF(COUNTIF($I$10:$J$38,J9)&gt;=1,"重複","")</f>
        <v/>
      </c>
      <c r="U9" s="89" t="str">
        <f t="shared" ref="U9:U38" si="10">IF(AM9="入力OK","",AM9)&amp;IF(AN9="入力OK","",AN9)</f>
        <v/>
      </c>
      <c r="V9" s="90"/>
      <c r="W9" s="150" t="s">
        <v>44</v>
      </c>
      <c r="X9" s="71" t="str" cm="1">
        <f t="array" ref="X9">IF(AND(ISBLANK($I$9:$I$38),ISBLANK($J$9:$J$38)),"",SUMIF($H$9:$H$38,W9,K$9:K$38)+INT((SUMIF($H$9:$H$38,W9,M$9:M$38)+INT(SUMIF($H$9:$H$38,W9,O$9:O$38)/30))/12))</f>
        <v/>
      </c>
      <c r="Y9" s="34" t="str">
        <f t="shared" si="4"/>
        <v/>
      </c>
      <c r="Z9" s="71" t="str" cm="1">
        <f t="array" ref="Z9">IF(AND(ISBLANK($I$9:$I$38),ISBLANK($J$9:$J$38)),"",IF((SUMIF($H$9:$H$38,W9,M$9:M$38)+INT(SUMIF($H$9:$H$38,W9,O$9:O$38)/30))&lt;12,SUMIF($H$9:$H$38,W9,M$9:M$38)+INT(SUMIF($H$9:$H$38,W9,O$9:O$38)/30),12*((SUMIF($H$9:$H$38,W9,M$9:M$38)+INT(SUMIF($H$9:$H$38,W9,O$9:O$38)/30))/12-INT((SUMIF($H$9:$H$38,W9,M$9:M$38)+INT(SUMIF($H$9:$H$38,W9,O$9:O$38)/30))/12))))</f>
        <v/>
      </c>
      <c r="AA9" s="34" t="str">
        <f t="shared" si="5"/>
        <v/>
      </c>
      <c r="AB9" s="34" t="str" cm="1">
        <f t="array" ref="AB9">IF(AND(ISBLANK($I$9:$I$38),ISBLANK($J$9:$J$38)),"",IF(SUMIF($H$9:$H$38,W9,O$9:O$38)&lt;30,SUMIF($H$9:$H$38,W9,O$9:O$38),30*(SUMIF($H$9:$H$38,W9,O$9:O$38)/30-INT(SUMIF($H$9:$H$38,W9,O$9:O$38)/30))))</f>
        <v/>
      </c>
      <c r="AC9" s="34" t="str">
        <f t="shared" si="0"/>
        <v/>
      </c>
      <c r="AD9" s="424"/>
      <c r="AE9" s="418"/>
      <c r="AF9" s="418"/>
      <c r="AG9" s="418"/>
      <c r="AH9" s="418"/>
      <c r="AI9" s="421"/>
      <c r="AJ9" s="25"/>
      <c r="AK9" s="76"/>
      <c r="AL9" s="25"/>
      <c r="AM9" s="91" t="str">
        <f t="shared" ref="AM9:AM38" si="11">IF(I9="","",IF(ISNUMBER(I9)=FALSE,"乗船日が日付ではありません。",IF(J9="","下船日を入力して下さい。",IF(I9&gt;J9,"下船日が乗船日より過去になってます。","入力OK"))))</f>
        <v/>
      </c>
      <c r="AN9" s="92" t="str">
        <f t="shared" ref="AN9:AN38" si="12">IF(J9="","",IF(ISNUMBER(J9)=FALSE,"下船日が日付ではありません。",IF(I9="","乗船日が入力されていません。",IF(I9&gt;J9,"","入力OK"))))</f>
        <v/>
      </c>
      <c r="AO9" s="93" t="str">
        <f>IF(AND(AM9="",AN9=""),"未チェック",IF(AND(AM9="入力OK",AN9="入力OK"),"○","×"))</f>
        <v>未チェック</v>
      </c>
      <c r="AP9" s="52"/>
      <c r="AQ9" s="26"/>
      <c r="AR9" s="50" t="str">
        <f t="shared" ref="AR9:AR38" si="13">IF(ISBLANK(I9),"",YEAR(I9))</f>
        <v/>
      </c>
      <c r="AS9" s="50" t="str">
        <f t="shared" ref="AS9:AS38" si="14">IF(ISBLANK(I9),"",MONTH(I9))</f>
        <v/>
      </c>
      <c r="AT9" s="50" t="str">
        <f t="shared" ref="AT9:AT38" si="15">IF(ISBLANK(I9),"",DAY(I9))</f>
        <v/>
      </c>
      <c r="AU9" s="11"/>
      <c r="AV9" s="169" t="str">
        <f t="shared" ref="AV9:AV38" si="16">IF(ISBLANK(I9),"",YEAR(I9-1))</f>
        <v/>
      </c>
      <c r="AW9" s="169" t="str">
        <f t="shared" ref="AW9:AW38" si="17">IF(ISBLANK(I9),"",MONTH(I9-1))</f>
        <v/>
      </c>
      <c r="AX9" s="169" t="str">
        <f t="shared" ref="AX9:AX38" si="18">IF(ISBLANK(I9),"",DAY(I9-1))</f>
        <v/>
      </c>
      <c r="AY9" s="11"/>
      <c r="AZ9" s="50" t="str">
        <f t="shared" ref="AZ9:AZ38" si="19">IF(ISBLANK(J9),"",YEAR(J9))</f>
        <v/>
      </c>
      <c r="BA9" s="50" t="str">
        <f t="shared" ref="BA9:BA38" si="20">IF(ISBLANK(J9),"",MONTH(J9))</f>
        <v/>
      </c>
      <c r="BB9" s="50" t="str">
        <f t="shared" ref="BB9:BB38" si="21">IF(ISBLANK(J9),"",DAY(J9))</f>
        <v/>
      </c>
      <c r="BC9" s="11"/>
      <c r="BD9" s="50" t="str">
        <f t="shared" ref="BD9:BD38" si="22">IF(ISBLANK(J9),"",IF(BA9=1,AZ9-1,AZ9))</f>
        <v/>
      </c>
      <c r="BE9" s="50" t="str">
        <f t="shared" ref="BE9:BE38" si="23">IF(ISBLANK(J9),"",IF(BA9=1,12,BA9-1))</f>
        <v/>
      </c>
      <c r="BF9" s="50" t="str">
        <f t="shared" ref="BF9:BF38" si="24">IF(ISBLANK(J9),"",IF(OR(BE9=1,BE9=3,BE9=5,BE9=7,BE9=8,BE9=10,BE9=12),31,IF(OR(BE9=4,BE9=6,BE9=9,BE9=11),30,IF(AND(MOD(BD9,4)=0,BE9=2),29,IF(BE9=2,28,"")))))</f>
        <v/>
      </c>
      <c r="BH9" s="170" t="str">
        <f t="shared" ref="BH9:BH38" si="25">IF(ISBLANK(I9),"",IF(AND(NOT(MOD(AR9,4)=0),AS9=3,AT9=1,BA9=2,BB9=28),-1,0)+IF(AND(AS9=1,AT9=1),IF(AND(AR9=AZ9,BA9=12,BB9=31),1,AZ9-AR9+IF(AND(AS9=1,AT9=1,BA9=12,BB9=31),1,0)),DATEDIF(I9-1,J9,"Y")))</f>
        <v/>
      </c>
      <c r="BI9" s="171" t="str">
        <f>IF(ISBLANK(I9),"",IF(AND(AS9=2,AT9=1,OR(AND(MOD(AZ9,4)=0,BA9=2,BB9=29),AND(NOT(MOD(AZ9,4)=0),BA9=2,BB9=28))),1,IF(AND(AS9=BA9,AT9=1,OR(BB9=28,BB9=29)),0,IF(AND(AS9=3,AT9=1,MOD(AZ9,4)=0,BA9=2,BB9=28),11,IF(AND(AT9=1,BJ9=30,OR(AS9=3,AS9=5,AS9=7,AS9=10,AS9=12)),-1)+IF(IF(AND(BB9&gt;=AX9,BA9&gt;=AW9),IF(AND(AT9=1,BB9=30,OR(BA9=1,BA9=3,BA9=5,BA9=7,BA9=8,BA9=10,BA9=12)),BA9-AW9-1,BA9-AW9),IF(AND(BB9&gt;=AX9,BA9&lt;AW9),BA9+12-AW9,IF(AND(BB9&lt;AX9,BA9&gt;=AW9),BE9-AW9+IF(BE9&lt;AW9,12,0)+IF(BJ9=0,1,0),IF(AND(BB9&lt;AX9,BA9&lt;AW9),BE9+12-AW9+IF(BJ9=0,1,0),""))))=12,0,IF(AND(BB9&gt;=AX9,BA9&gt;=AW9),BA9-AW9,IF(AND(BB9&gt;=AX9,BA9&lt;AW9),BA9+12-AW9,IF(AND(BB9&lt;AX9,BA9&gt;=AW9),BE9-AW9+IF(BE9&lt;AW9,12,0)+IF(BJ9=0,1,0),IF(AND(BB9&lt;AX9,BA9&lt;AW9),IF(BE9&gt;=AW9,BE9-AW9,BE9+12-AW9)+IF(BJ9=0,1,0),"")))))))))</f>
        <v/>
      </c>
      <c r="BJ9" s="172" t="str">
        <f>IF(ISBLANK(I9),"",IF(AND(AT9=30,BA9=3,BB9=29,NOT(MOD(AZ9,4)=0)),0,IF(AND(AT9=30,BA9=3,BB9=30,NOT(MOD(AZ9,4)=0)),1,IF(AND(AT9=30,BA9=3,BB9=31,NOT(MOD(AZ9,4)=0)),2,IF(AND(AT9=31,BA9=3,BB9=30),0,IF(AND(AT9=31,BA9=3,BB9=31),1,IF(AND(AT9=1,BB9=31),0,IF(AX9&gt;BF9,BB9,IF(OR(AND(NOT(MOD(AZ9,4)=0),BA9=2,BB9=28,OR(AT9=29,AT9=30,AT9=31)),AND(MOD(AZ9,4)=0,BA9=2,BB9=29,OR(AT9=30,AT9=31))),0,IF(AND(AT9=1,OR(BA9=1,BA9=3,BA9=5,BA9=7,BA9=8,BA9=10,BA9=12),BB9=31),0,IF(AND(AT9=1,OR(BA9=4,BA9=6,BA9=9,BA9=11),BB9=30),0,IF(OR(AND(NOT(MOD(AZ9,4)=0),AT9=1,BA9=2,BB9=28),AND(MOD(AZ9,4)=0,AT9=1,BA9=2,BB9=29)),0,IF(AT9=1,BB9,IF(AND(BB9=1,AX9&gt;=BF9),1,IF(BB9&gt;=AX9,BB9-AX9,BF9-AX9+BB9)))))))))))))))</f>
        <v/>
      </c>
    </row>
    <row r="10" spans="1:63" ht="33" customHeight="1" thickBot="1" x14ac:dyDescent="0.2">
      <c r="A10" s="25">
        <v>2</v>
      </c>
      <c r="C10" s="398"/>
      <c r="D10" s="399"/>
      <c r="E10" s="133"/>
      <c r="F10" s="134"/>
      <c r="G10" s="135"/>
      <c r="H10" s="136"/>
      <c r="I10" s="137"/>
      <c r="J10" s="137"/>
      <c r="K10" s="2" t="str">
        <f t="shared" si="9"/>
        <v/>
      </c>
      <c r="L10" s="7" t="s">
        <v>19</v>
      </c>
      <c r="M10" s="7" t="str">
        <f t="shared" ref="M10:M38" si="26">IF(BI10=0,IF(NOT(BH10=0),0,""),BI10)</f>
        <v/>
      </c>
      <c r="N10" s="7" t="s">
        <v>20</v>
      </c>
      <c r="O10" s="7" t="str">
        <f t="shared" ref="O10:O38" si="27">BJ10</f>
        <v/>
      </c>
      <c r="P10" s="20" t="s">
        <v>21</v>
      </c>
      <c r="Q10" s="25">
        <v>2</v>
      </c>
      <c r="R10" s="30"/>
      <c r="S10" s="51" t="str">
        <f>IF(OR(COUNTIF($I$9:J9,I10)&gt;=1,COUNTIF(I11:$J$38,I10)&gt;=1),"重複","")</f>
        <v/>
      </c>
      <c r="T10" s="2" t="str">
        <f>IF(OR(COUNTIF($I$9:J9,J10)&gt;=1,COUNTIF(I11:$J$38,J10)&gt;=1),"重複","")</f>
        <v/>
      </c>
      <c r="U10" s="89" t="str">
        <f t="shared" si="10"/>
        <v/>
      </c>
      <c r="V10" s="90"/>
      <c r="W10" s="151" t="s">
        <v>113</v>
      </c>
      <c r="X10" s="75" t="str" cm="1">
        <f t="array" ref="X10">IF(AND(ISBLANK($I$9:$I$38),ISBLANK($J$9:$J$38)),"",SUMIF($H$9:$H$38,W10,K$9:K$38)+INT((SUMIF($H$9:$H$38,W10,M$9:M$38)+INT(SUMIF($H$9:$H$38,W10,O$9:O$38)/30))/12))</f>
        <v/>
      </c>
      <c r="Y10" s="35" t="str">
        <f t="shared" si="4"/>
        <v/>
      </c>
      <c r="Z10" s="75" t="str" cm="1">
        <f t="array" ref="Z10">IF(AND(ISBLANK($I$9:$I$38),ISBLANK($J$9:$J$38)),"",IF((SUMIF($H$9:$H$38,W10,M$9:M$38)+INT(SUMIF($H$9:$H$38,W10,O$9:O$38)/30))&lt;12,SUMIF($H$9:$H$38,W10,M$9:M$38)+INT(SUMIF($H$9:$H$38,W10,O$9:O$38)/30),12*((SUMIF($H$9:$H$38,W10,M$9:M$38)+INT(SUMIF($H$9:$H$38,W10,O$9:O$38)/30))/12-INT((SUMIF($H$9:$H$38,W10,M$9:M$38)+INT(SUMIF($H$9:$H$38,W10,O$9:O$38)/30))/12))))</f>
        <v/>
      </c>
      <c r="AA10" s="35" t="str">
        <f t="shared" si="5"/>
        <v/>
      </c>
      <c r="AB10" s="35" t="str" cm="1">
        <f t="array" ref="AB10">IF(AND(ISBLANK($I$9:$I$38),ISBLANK($J$9:$J$38)),"",IF(SUMIF($H$9:$H$38,W10,O$9:O$38)&lt;30,SUMIF($H$9:$H$38,W10,O$9:O$38),30*(SUMIF($H$9:$H$38,W10,O$9:O$38)/30-INT(SUMIF($H$9:$H$38,W10,O$9:O$38)/30))))</f>
        <v/>
      </c>
      <c r="AC10" s="35" t="str">
        <f t="shared" si="0"/>
        <v/>
      </c>
      <c r="AD10" s="425"/>
      <c r="AE10" s="419"/>
      <c r="AF10" s="419"/>
      <c r="AG10" s="419"/>
      <c r="AH10" s="419"/>
      <c r="AI10" s="422"/>
      <c r="AJ10" s="25"/>
      <c r="AK10" s="76"/>
      <c r="AL10" s="25"/>
      <c r="AM10" s="95" t="str">
        <f t="shared" si="11"/>
        <v/>
      </c>
      <c r="AN10" s="96" t="str">
        <f t="shared" si="12"/>
        <v/>
      </c>
      <c r="AO10" s="97" t="str">
        <f t="shared" ref="AO10:AO38" si="28">IF(AND(AM10="",AN10=""),"未チェック",IF(AND(AM10="入力OK",AN10="入力OK"),"○","×"))</f>
        <v>未チェック</v>
      </c>
      <c r="AP10" s="52"/>
      <c r="AQ10" s="26"/>
      <c r="AR10" s="50" t="str">
        <f t="shared" si="13"/>
        <v/>
      </c>
      <c r="AS10" s="50" t="str">
        <f t="shared" si="14"/>
        <v/>
      </c>
      <c r="AT10" s="50" t="str">
        <f t="shared" si="15"/>
        <v/>
      </c>
      <c r="AU10" s="11"/>
      <c r="AV10" s="169" t="str">
        <f t="shared" si="16"/>
        <v/>
      </c>
      <c r="AW10" s="169" t="str">
        <f t="shared" si="17"/>
        <v/>
      </c>
      <c r="AX10" s="173" t="str">
        <f t="shared" si="18"/>
        <v/>
      </c>
      <c r="AY10" s="11"/>
      <c r="AZ10" s="51" t="str">
        <f t="shared" si="19"/>
        <v/>
      </c>
      <c r="BA10" s="51" t="str">
        <f t="shared" si="20"/>
        <v/>
      </c>
      <c r="BB10" s="51" t="str">
        <f t="shared" si="21"/>
        <v/>
      </c>
      <c r="BC10" s="11"/>
      <c r="BD10" s="50" t="str">
        <f t="shared" si="22"/>
        <v/>
      </c>
      <c r="BE10" s="50" t="str">
        <f t="shared" si="23"/>
        <v/>
      </c>
      <c r="BF10" s="50" t="str">
        <f t="shared" si="24"/>
        <v/>
      </c>
      <c r="BH10" s="170" t="str">
        <f t="shared" si="25"/>
        <v/>
      </c>
      <c r="BI10" s="171" t="str">
        <f t="shared" ref="BI10:BI38" si="29">IF(ISBLANK(I10),"",IF(AND(AS10=2,AT10=1,OR(AND(MOD(AZ10,4)=0,BA10=2,BB10=29),AND(NOT(MOD(AZ10,4)=0),BA10=2,BB10=28))),1,IF(AND(AS10=BA10,AT10=1,OR(BB10=28,BB10=29)),0,IF(AND(AS10=3,AT10=1,MOD(AZ10,4)=0,BA10=2,BB10=28),11,IF(AND(AT10=1,BJ10=30,OR(AS10=3,AS10=5,AS10=7,AS10=10,AS10=12)),-1)+IF(IF(AND(BB10&gt;=AX10,BA10&gt;=AW10),IF(AND(AT10=1,BB10=30,OR(BA10=1,BA10=3,BA10=5,BA10=7,BA10=8,BA10=10,BA10=12)),BA10-AW10-1,BA10-AW10),IF(AND(BB10&gt;=AX10,BA10&lt;AW10),BA10+12-AW10,IF(AND(BB10&lt;AX10,BA10&gt;=AW10),BE10-AW10+IF(BE10&lt;AW10,12,0)+IF(BJ10=0,1,0),IF(AND(BB10&lt;AX10,BA10&lt;AW10),BE10+12-AW10+IF(BJ10=0,1,0),""))))=12,0,IF(AND(BB10&gt;=AX10,BA10&gt;=AW10),BA10-AW10,IF(AND(BB10&gt;=AX10,BA10&lt;AW10),BA10+12-AW10,IF(AND(BB10&lt;AX10,BA10&gt;=AW10),BE10-AW10+IF(BE10&lt;AW10,12,0)+IF(BJ10=0,1,0),IF(AND(BB10&lt;AX10,BA10&lt;AW10),IF(BE10&gt;=AW10,BE10-AW10,BE10+12-AW10)+IF(BJ10=0,1,0),"")))))))))</f>
        <v/>
      </c>
      <c r="BJ10" s="172" t="str">
        <f t="shared" ref="BJ10:BJ38" si="30">IF(ISBLANK(I10),"",IF(AND(AT10=30,BA10=3,BB10=29,NOT(MOD(AZ10,4)=0)),0,IF(AND(AT10=30,BA10=3,BB10=30,NOT(MOD(AZ10,4)=0)),1,IF(AND(AT10=30,BA10=3,BB10=31,NOT(MOD(AZ10,4)=0)),2,IF(AND(AT10=31,BA10=3,BB10=30),0,IF(AND(AT10=31,BA10=3,BB10=31),1,IF(AND(AT10=1,BB10=31),0,IF(AX10&gt;BF10,BB10,IF(OR(AND(NOT(MOD(AZ10,4)=0),BA10=2,BB10=28,OR(AT10=29,AT10=30,AT10=31)),AND(MOD(AZ10,4)=0,BA10=2,BB10=29,OR(AT10=30,AT10=31))),0,IF(AND(AT10=1,OR(BA10=1,BA10=3,BA10=5,BA10=7,BA10=8,BA10=10,BA10=12),BB10=31),0,IF(AND(AT10=1,OR(BA10=4,BA10=6,BA10=9,BA10=11),BB10=30),0,IF(OR(AND(NOT(MOD(AZ10,4)=0),AT10=1,BA10=2,BB10=28),AND(MOD(AZ10,4)=0,AT10=1,BA10=2,BB10=29)),0,IF(AT10=1,BB10,IF(AND(BB10=1,AX10&gt;=BF10),1,IF(BB10&gt;=AX10,BB10-AX10,BF10-AX10+BB10)))))))))))))))</f>
        <v/>
      </c>
    </row>
    <row r="11" spans="1:63" ht="33" customHeight="1" x14ac:dyDescent="0.15">
      <c r="A11" s="25">
        <v>3</v>
      </c>
      <c r="C11" s="398"/>
      <c r="D11" s="399"/>
      <c r="E11" s="133"/>
      <c r="F11" s="134"/>
      <c r="G11" s="135"/>
      <c r="H11" s="136"/>
      <c r="I11" s="137"/>
      <c r="J11" s="137"/>
      <c r="K11" s="2" t="str">
        <f t="shared" si="9"/>
        <v/>
      </c>
      <c r="L11" s="7" t="s">
        <v>19</v>
      </c>
      <c r="M11" s="7" t="str">
        <f t="shared" si="26"/>
        <v/>
      </c>
      <c r="N11" s="7" t="s">
        <v>20</v>
      </c>
      <c r="O11" s="7" t="str">
        <f t="shared" si="27"/>
        <v/>
      </c>
      <c r="P11" s="20" t="s">
        <v>21</v>
      </c>
      <c r="Q11" s="25">
        <v>3</v>
      </c>
      <c r="R11" s="30"/>
      <c r="S11" s="51" t="str">
        <f>IF(OR(COUNTIF($I$9:J10,I11)&gt;=1,COUNTIF(I12:$J$38,I11)&gt;=1),"重複","")</f>
        <v/>
      </c>
      <c r="T11" s="2" t="str">
        <f>IF(OR(COUNTIF($I$9:J10,J11)&gt;=1,COUNTIF(I12:$J$38,J11)&gt;=1),"重複","")</f>
        <v/>
      </c>
      <c r="U11" s="89" t="str">
        <f t="shared" si="10"/>
        <v/>
      </c>
      <c r="V11" s="90"/>
      <c r="W11" s="149" t="s">
        <v>22</v>
      </c>
      <c r="X11" s="70" t="str" cm="1">
        <f t="array" ref="X11">IF(AND(ISBLANK($I$9:$I$38),ISBLANK($J$9:$J$38)),"",SUMIF($H$9:$H$38,W11,K$9:K$38)+INT((SUMIF($H$9:$H$38,W11,M$9:M$38)+INT(SUMIF($H$9:$H$38,W11,O$9:O$38)/30))/12))</f>
        <v/>
      </c>
      <c r="Y11" s="33" t="str">
        <f t="shared" si="4"/>
        <v/>
      </c>
      <c r="Z11" s="70" t="str" cm="1">
        <f t="array" ref="Z11">IF(AND(ISBLANK($I$9:$I$38),ISBLANK($J$9:$J$38)),"",IF((SUMIF($H$9:$H$38,W11,M$9:M$38)+INT(SUMIF($H$9:$H$38,W11,O$9:O$38)/30))&lt;12,SUMIF($H$9:$H$38,W11,M$9:M$38)+INT(SUMIF($H$9:$H$38,W11,O$9:O$38)/30),12*((SUMIF($H$9:$H$38,W11,M$9:M$38)+INT(SUMIF($H$9:$H$38,W11,O$9:O$38)/30))/12-INT((SUMIF($H$9:$H$38,W11,M$9:M$38)+INT(SUMIF($H$9:$H$38,W11,O$9:O$38)/30))/12))))</f>
        <v/>
      </c>
      <c r="AA11" s="33" t="str">
        <f t="shared" si="5"/>
        <v/>
      </c>
      <c r="AB11" s="33" t="str" cm="1">
        <f t="array" ref="AB11">IF(AND(ISBLANK($I$9:$I$38),ISBLANK($J$9:$J$38)),"",IF(SUMIF($H$9:$H$38,W11,O$9:O$38)&lt;30,SUMIF($H$9:$H$38,W11,O$9:O$38),30*(SUMIF($H$9:$H$38,W11,O$9:O$38)/30-INT(SUMIF($H$9:$H$38,W11,O$9:O$38)/30))))</f>
        <v/>
      </c>
      <c r="AC11" s="33" t="str">
        <f t="shared" si="0"/>
        <v/>
      </c>
      <c r="AD11" s="423" t="str" cm="1">
        <f t="array" ref="AD11">IF(AND(ISBLANK($I$9:$I$38),ISBLANK($J$9:$J$38)),"",SUM(X11:X15)+INT((SUM(Z11:Z15)+INT(SUM(AB11:AB15)/30))/12))</f>
        <v/>
      </c>
      <c r="AE11" s="417" t="str">
        <f t="shared" ref="AE11" si="31">IF(OR(AD11="",AD11=0),"","年")</f>
        <v/>
      </c>
      <c r="AF11" s="417" t="str" cm="1">
        <f t="array" ref="AF11">IF(AND(ISBLANK($I$9:$I$38),ISBLANK($J$9:$J$38)),"",IF((SUM(Z11:Z15)+INT(SUM(AB11:AB15)/30))&lt;12,SUM(Z11:Z15)+INT(SUM(AB11:AB15)/30),12*((SUM(Z11:Z15)+INT(SUM(AB11:AB15)/30))/12-INT((SUM(Z11:Z15)+INT(SUM(AB11:AB15)/30))/12))))</f>
        <v/>
      </c>
      <c r="AG11" s="417" t="str">
        <f t="shared" ref="AG11" si="32">IF(OR(AF11="",AF11=0),"","月")</f>
        <v/>
      </c>
      <c r="AH11" s="417" t="str" cm="1">
        <f t="array" ref="AH11">IF(AND(ISBLANK($I$9:$I$38),ISBLANK($J$9:$J$38)),"",IF(SUM(AB11:AB15)&lt;30,SUM(AB11:AB15),30*(SUM(AB11:AB15)/30-INT(SUM(AB11:AB15)/30))))</f>
        <v/>
      </c>
      <c r="AI11" s="420" t="str">
        <f t="shared" ref="AI11" si="33">IF(OR(AH11="",AH11=0),"","日")</f>
        <v/>
      </c>
      <c r="AJ11" s="25"/>
      <c r="AK11" s="76"/>
      <c r="AL11" s="25"/>
      <c r="AM11" s="95" t="str">
        <f t="shared" si="11"/>
        <v/>
      </c>
      <c r="AN11" s="96" t="str">
        <f t="shared" si="12"/>
        <v/>
      </c>
      <c r="AO11" s="97" t="str">
        <f t="shared" si="28"/>
        <v>未チェック</v>
      </c>
      <c r="AP11" s="52"/>
      <c r="AQ11" s="26"/>
      <c r="AR11" s="50" t="str">
        <f t="shared" si="13"/>
        <v/>
      </c>
      <c r="AS11" s="50" t="str">
        <f t="shared" si="14"/>
        <v/>
      </c>
      <c r="AT11" s="50" t="str">
        <f t="shared" si="15"/>
        <v/>
      </c>
      <c r="AU11" s="11"/>
      <c r="AV11" s="169" t="str">
        <f t="shared" si="16"/>
        <v/>
      </c>
      <c r="AW11" s="169" t="str">
        <f t="shared" si="17"/>
        <v/>
      </c>
      <c r="AX11" s="173" t="str">
        <f t="shared" si="18"/>
        <v/>
      </c>
      <c r="AY11" s="11"/>
      <c r="AZ11" s="51" t="str">
        <f t="shared" si="19"/>
        <v/>
      </c>
      <c r="BA11" s="51" t="str">
        <f t="shared" si="20"/>
        <v/>
      </c>
      <c r="BB11" s="51" t="str">
        <f t="shared" si="21"/>
        <v/>
      </c>
      <c r="BC11" s="11"/>
      <c r="BD11" s="50" t="str">
        <f t="shared" si="22"/>
        <v/>
      </c>
      <c r="BE11" s="50" t="str">
        <f t="shared" si="23"/>
        <v/>
      </c>
      <c r="BF11" s="50" t="str">
        <f t="shared" si="24"/>
        <v/>
      </c>
      <c r="BH11" s="170" t="str">
        <f t="shared" si="25"/>
        <v/>
      </c>
      <c r="BI11" s="171" t="str">
        <f t="shared" si="29"/>
        <v/>
      </c>
      <c r="BJ11" s="172" t="str">
        <f t="shared" si="30"/>
        <v/>
      </c>
    </row>
    <row r="12" spans="1:63" ht="33" customHeight="1" x14ac:dyDescent="0.15">
      <c r="A12" s="25">
        <v>4</v>
      </c>
      <c r="C12" s="459"/>
      <c r="D12" s="399"/>
      <c r="E12" s="133"/>
      <c r="F12" s="134"/>
      <c r="G12" s="135"/>
      <c r="H12" s="136"/>
      <c r="I12" s="137"/>
      <c r="J12" s="137"/>
      <c r="K12" s="2" t="str">
        <f t="shared" si="9"/>
        <v/>
      </c>
      <c r="L12" s="7" t="s">
        <v>19</v>
      </c>
      <c r="M12" s="7" t="str">
        <f t="shared" si="26"/>
        <v/>
      </c>
      <c r="N12" s="7" t="s">
        <v>20</v>
      </c>
      <c r="O12" s="7" t="str">
        <f t="shared" si="27"/>
        <v/>
      </c>
      <c r="P12" s="20" t="s">
        <v>21</v>
      </c>
      <c r="Q12" s="25">
        <v>4</v>
      </c>
      <c r="R12" s="30"/>
      <c r="S12" s="51" t="str">
        <f>IF(OR(COUNTIF($I$9:J11,I12)&gt;=1,COUNTIF(I13:$J$38,I12)&gt;=1),"重複","")</f>
        <v/>
      </c>
      <c r="T12" s="2" t="str">
        <f>IF(OR(COUNTIF($I$9:J11,J12)&gt;=1,COUNTIF(I13:$J$38,J12)&gt;=1),"重複","")</f>
        <v/>
      </c>
      <c r="U12" s="89" t="str">
        <f t="shared" si="10"/>
        <v/>
      </c>
      <c r="V12" s="90"/>
      <c r="W12" s="150" t="s">
        <v>25</v>
      </c>
      <c r="X12" s="71" t="str" cm="1">
        <f t="array" ref="X12">IF(AND(ISBLANK($I$9:$I$38),ISBLANK($J$9:$J$38)),"",SUMIF($H$9:$H$38,W12,K$9:K$38)+INT((SUMIF($H$9:$H$38,W12,M$9:M$38)+INT(SUMIF($H$9:$H$38,W12,O$9:O$38)/30))/12))</f>
        <v/>
      </c>
      <c r="Y12" s="34" t="str">
        <f t="shared" si="4"/>
        <v/>
      </c>
      <c r="Z12" s="71" t="str" cm="1">
        <f t="array" ref="Z12">IF(AND(ISBLANK($I$9:$I$38),ISBLANK($J$9:$J$38)),"",IF((SUMIF($H$9:$H$38,W12,M$9:M$38)+INT(SUMIF($H$9:$H$38,W12,O$9:O$38)/30))&lt;12,SUMIF($H$9:$H$38,W12,M$9:M$38)+INT(SUMIF($H$9:$H$38,W12,O$9:O$38)/30),12*((SUMIF($H$9:$H$38,W12,M$9:M$38)+INT(SUMIF($H$9:$H$38,W12,O$9:O$38)/30))/12-INT((SUMIF($H$9:$H$38,W12,M$9:M$38)+INT(SUMIF($H$9:$H$38,W12,O$9:O$38)/30))/12))))</f>
        <v/>
      </c>
      <c r="AA12" s="34" t="str">
        <f t="shared" si="5"/>
        <v/>
      </c>
      <c r="AB12" s="34" t="str" cm="1">
        <f t="array" ref="AB12">IF(AND(ISBLANK($I$9:$I$38),ISBLANK($J$9:$J$38)),"",IF(SUMIF($H$9:$H$38,W12,O$9:O$38)&lt;30,SUMIF($H$9:$H$38,W12,O$9:O$38),30*(SUMIF($H$9:$H$38,W12,O$9:O$38)/30-INT(SUMIF($H$9:$H$38,W12,O$9:O$38)/30))))</f>
        <v/>
      </c>
      <c r="AC12" s="34" t="str">
        <f t="shared" si="0"/>
        <v/>
      </c>
      <c r="AD12" s="424"/>
      <c r="AE12" s="418"/>
      <c r="AF12" s="418"/>
      <c r="AG12" s="418"/>
      <c r="AH12" s="418"/>
      <c r="AI12" s="421"/>
      <c r="AJ12" s="25"/>
      <c r="AK12" s="76"/>
      <c r="AL12" s="25"/>
      <c r="AM12" s="95" t="str">
        <f t="shared" si="11"/>
        <v/>
      </c>
      <c r="AN12" s="96" t="str">
        <f t="shared" si="12"/>
        <v/>
      </c>
      <c r="AO12" s="97" t="str">
        <f t="shared" si="28"/>
        <v>未チェック</v>
      </c>
      <c r="AP12" s="52"/>
      <c r="AQ12" s="26"/>
      <c r="AR12" s="50" t="str">
        <f t="shared" si="13"/>
        <v/>
      </c>
      <c r="AS12" s="50" t="str">
        <f t="shared" si="14"/>
        <v/>
      </c>
      <c r="AT12" s="50" t="str">
        <f t="shared" si="15"/>
        <v/>
      </c>
      <c r="AU12" s="11"/>
      <c r="AV12" s="169" t="str">
        <f t="shared" si="16"/>
        <v/>
      </c>
      <c r="AW12" s="169" t="str">
        <f t="shared" si="17"/>
        <v/>
      </c>
      <c r="AX12" s="173" t="str">
        <f t="shared" si="18"/>
        <v/>
      </c>
      <c r="AY12" s="11"/>
      <c r="AZ12" s="51" t="str">
        <f t="shared" si="19"/>
        <v/>
      </c>
      <c r="BA12" s="51" t="str">
        <f t="shared" si="20"/>
        <v/>
      </c>
      <c r="BB12" s="51" t="str">
        <f t="shared" si="21"/>
        <v/>
      </c>
      <c r="BC12" s="11"/>
      <c r="BD12" s="50" t="str">
        <f t="shared" si="22"/>
        <v/>
      </c>
      <c r="BE12" s="50" t="str">
        <f t="shared" si="23"/>
        <v/>
      </c>
      <c r="BF12" s="50" t="str">
        <f t="shared" si="24"/>
        <v/>
      </c>
      <c r="BH12" s="170" t="str">
        <f t="shared" si="25"/>
        <v/>
      </c>
      <c r="BI12" s="171" t="str">
        <f t="shared" si="29"/>
        <v/>
      </c>
      <c r="BJ12" s="172" t="str">
        <f t="shared" si="30"/>
        <v/>
      </c>
    </row>
    <row r="13" spans="1:63" ht="33" customHeight="1" thickBot="1" x14ac:dyDescent="0.2">
      <c r="A13" s="25">
        <v>5</v>
      </c>
      <c r="C13" s="400"/>
      <c r="D13" s="401"/>
      <c r="E13" s="138"/>
      <c r="F13" s="139"/>
      <c r="G13" s="140"/>
      <c r="H13" s="200"/>
      <c r="I13" s="142"/>
      <c r="J13" s="142"/>
      <c r="K13" s="3" t="str">
        <f t="shared" si="9"/>
        <v/>
      </c>
      <c r="L13" s="8" t="s">
        <v>19</v>
      </c>
      <c r="M13" s="8" t="str">
        <f t="shared" si="26"/>
        <v/>
      </c>
      <c r="N13" s="8" t="s">
        <v>20</v>
      </c>
      <c r="O13" s="8" t="str">
        <f t="shared" si="27"/>
        <v/>
      </c>
      <c r="P13" s="21" t="s">
        <v>21</v>
      </c>
      <c r="Q13" s="25">
        <v>5</v>
      </c>
      <c r="R13" s="30"/>
      <c r="S13" s="51" t="str">
        <f>IF(OR(COUNTIF($I$9:J12,I13)&gt;=1,COUNTIF(I14:$J$38,I13)&gt;=1),"重複","")</f>
        <v/>
      </c>
      <c r="T13" s="2" t="str">
        <f>IF(OR(COUNTIF($I$9:J12,J13)&gt;=1,COUNTIF(I14:$J$38,J13)&gt;=1),"重複","")</f>
        <v/>
      </c>
      <c r="U13" s="89" t="str">
        <f t="shared" si="10"/>
        <v/>
      </c>
      <c r="V13" s="90"/>
      <c r="W13" s="150" t="s">
        <v>27</v>
      </c>
      <c r="X13" s="71" t="str" cm="1">
        <f t="array" ref="X13">IF(AND(ISBLANK($I$9:$I$38),ISBLANK($J$9:$J$38)),"",SUMIF($H$9:$H$38,W13,K$9:K$38)+INT((SUMIF($H$9:$H$38,W13,M$9:M$38)+INT(SUMIF($H$9:$H$38,W13,O$9:O$38)/30))/12))</f>
        <v/>
      </c>
      <c r="Y13" s="34" t="str">
        <f t="shared" si="4"/>
        <v/>
      </c>
      <c r="Z13" s="71" t="str" cm="1">
        <f t="array" ref="Z13">IF(AND(ISBLANK($I$9:$I$38),ISBLANK($J$9:$J$38)),"",IF((SUMIF($H$9:$H$38,W13,M$9:M$38)+INT(SUMIF($H$9:$H$38,W13,O$9:O$38)/30))&lt;12,SUMIF($H$9:$H$38,W13,M$9:M$38)+INT(SUMIF($H$9:$H$38,W13,O$9:O$38)/30),12*((SUMIF($H$9:$H$38,W13,M$9:M$38)+INT(SUMIF($H$9:$H$38,W13,O$9:O$38)/30))/12-INT((SUMIF($H$9:$H$38,W13,M$9:M$38)+INT(SUMIF($H$9:$H$38,W13,O$9:O$38)/30))/12))))</f>
        <v/>
      </c>
      <c r="AA13" s="34" t="str">
        <f t="shared" si="5"/>
        <v/>
      </c>
      <c r="AB13" s="34" t="str" cm="1">
        <f t="array" ref="AB13">IF(AND(ISBLANK($I$9:$I$38),ISBLANK($J$9:$J$38)),"",IF(SUMIF($H$9:$H$38,W13,O$9:O$38)&lt;30,SUMIF($H$9:$H$38,W13,O$9:O$38),30*(SUMIF($H$9:$H$38,W13,O$9:O$38)/30-INT(SUMIF($H$9:$H$38,W13,O$9:O$38)/30))))</f>
        <v/>
      </c>
      <c r="AC13" s="34" t="str">
        <f t="shared" si="0"/>
        <v/>
      </c>
      <c r="AD13" s="424"/>
      <c r="AE13" s="418"/>
      <c r="AF13" s="418"/>
      <c r="AG13" s="418"/>
      <c r="AH13" s="418"/>
      <c r="AI13" s="421"/>
      <c r="AJ13" s="25"/>
      <c r="AK13" s="76"/>
      <c r="AL13" s="25"/>
      <c r="AM13" s="95" t="str">
        <f t="shared" si="11"/>
        <v/>
      </c>
      <c r="AN13" s="96" t="str">
        <f t="shared" si="12"/>
        <v/>
      </c>
      <c r="AO13" s="97" t="str">
        <f t="shared" si="28"/>
        <v>未チェック</v>
      </c>
      <c r="AP13" s="52"/>
      <c r="AQ13" s="26"/>
      <c r="AR13" s="50" t="str">
        <f t="shared" si="13"/>
        <v/>
      </c>
      <c r="AS13" s="50" t="str">
        <f t="shared" si="14"/>
        <v/>
      </c>
      <c r="AT13" s="50" t="str">
        <f t="shared" si="15"/>
        <v/>
      </c>
      <c r="AU13" s="11"/>
      <c r="AV13" s="169" t="str">
        <f t="shared" si="16"/>
        <v/>
      </c>
      <c r="AW13" s="169" t="str">
        <f t="shared" si="17"/>
        <v/>
      </c>
      <c r="AX13" s="173" t="str">
        <f t="shared" si="18"/>
        <v/>
      </c>
      <c r="AY13" s="11"/>
      <c r="AZ13" s="51" t="str">
        <f t="shared" si="19"/>
        <v/>
      </c>
      <c r="BA13" s="51" t="str">
        <f t="shared" si="20"/>
        <v/>
      </c>
      <c r="BB13" s="51" t="str">
        <f t="shared" si="21"/>
        <v/>
      </c>
      <c r="BC13" s="11"/>
      <c r="BD13" s="50" t="str">
        <f t="shared" si="22"/>
        <v/>
      </c>
      <c r="BE13" s="50" t="str">
        <f t="shared" si="23"/>
        <v/>
      </c>
      <c r="BF13" s="50" t="str">
        <f t="shared" si="24"/>
        <v/>
      </c>
      <c r="BH13" s="170" t="str">
        <f t="shared" si="25"/>
        <v/>
      </c>
      <c r="BI13" s="171" t="str">
        <f t="shared" si="29"/>
        <v/>
      </c>
      <c r="BJ13" s="172" t="str">
        <f t="shared" si="30"/>
        <v/>
      </c>
    </row>
    <row r="14" spans="1:63" ht="33" customHeight="1" x14ac:dyDescent="0.15">
      <c r="A14" s="25">
        <v>6</v>
      </c>
      <c r="C14" s="406"/>
      <c r="D14" s="407"/>
      <c r="E14" s="129"/>
      <c r="F14" s="130"/>
      <c r="G14" s="131"/>
      <c r="H14" s="131"/>
      <c r="I14" s="132"/>
      <c r="J14" s="132"/>
      <c r="K14" s="1" t="str">
        <f t="shared" si="9"/>
        <v/>
      </c>
      <c r="L14" s="6" t="s">
        <v>19</v>
      </c>
      <c r="M14" s="6" t="str">
        <f t="shared" si="26"/>
        <v/>
      </c>
      <c r="N14" s="6" t="s">
        <v>20</v>
      </c>
      <c r="O14" s="6" t="str">
        <f t="shared" si="27"/>
        <v/>
      </c>
      <c r="P14" s="23" t="s">
        <v>21</v>
      </c>
      <c r="Q14" s="25">
        <v>6</v>
      </c>
      <c r="R14" s="30"/>
      <c r="S14" s="51" t="str">
        <f>IF(OR(COUNTIF($I$9:J13,I14)&gt;=1,COUNTIF(I15:$J$38,I14)&gt;=1),"重複","")</f>
        <v/>
      </c>
      <c r="T14" s="2" t="str">
        <f>IF(OR(COUNTIF($I$9:J13,J14)&gt;=1,COUNTIF(I15:$J$38,J14)&gt;=1),"重複","")</f>
        <v/>
      </c>
      <c r="U14" s="89" t="str">
        <f t="shared" si="10"/>
        <v/>
      </c>
      <c r="V14" s="90"/>
      <c r="W14" s="150" t="s">
        <v>200</v>
      </c>
      <c r="X14" s="71" t="str" cm="1">
        <f t="array" ref="X14">IF(AND(ISBLANK($I$9:$I$38),ISBLANK($J$9:$J$38)),"",SUMIF($H$9:$H$38,W14,K$9:K$38)+INT((SUMIF($H$9:$H$38,W14,M$9:M$38)+INT(SUMIF($H$9:$H$38,W14,O$9:O$38)/30))/12))</f>
        <v/>
      </c>
      <c r="Y14" s="34" t="str">
        <f t="shared" si="4"/>
        <v/>
      </c>
      <c r="Z14" s="71" t="str" cm="1">
        <f t="array" ref="Z14">IF(AND(ISBLANK($I$9:$I$38),ISBLANK($J$9:$J$38)),"",IF((SUMIF($H$9:$H$38,W14,M$9:M$38)+INT(SUMIF($H$9:$H$38,W14,O$9:O$38)/30))&lt;12,SUMIF($H$9:$H$38,W14,M$9:M$38)+INT(SUMIF($H$9:$H$38,W14,O$9:O$38)/30),12*((SUMIF($H$9:$H$38,W14,M$9:M$38)+INT(SUMIF($H$9:$H$38,W14,O$9:O$38)/30))/12-INT((SUMIF($H$9:$H$38,W14,M$9:M$38)+INT(SUMIF($H$9:$H$38,W14,O$9:O$38)/30))/12))))</f>
        <v/>
      </c>
      <c r="AA14" s="34" t="str">
        <f t="shared" si="5"/>
        <v/>
      </c>
      <c r="AB14" s="34" t="str" cm="1">
        <f t="array" ref="AB14">IF(AND(ISBLANK($I$9:$I$38),ISBLANK($J$9:$J$38)),"",IF(SUMIF($H$9:$H$38,W14,O$9:O$38)&lt;30,SUMIF($H$9:$H$38,W14,O$9:O$38),30*(SUMIF($H$9:$H$38,W14,O$9:O$38)/30-INT(SUMIF($H$9:$H$38,W14,O$9:O$38)/30))))</f>
        <v/>
      </c>
      <c r="AC14" s="34" t="str">
        <f t="shared" si="0"/>
        <v/>
      </c>
      <c r="AD14" s="424"/>
      <c r="AE14" s="418"/>
      <c r="AF14" s="418"/>
      <c r="AG14" s="418"/>
      <c r="AH14" s="418"/>
      <c r="AI14" s="421"/>
      <c r="AJ14" s="25"/>
      <c r="AK14" s="76"/>
      <c r="AL14" s="25"/>
      <c r="AM14" s="95" t="str">
        <f t="shared" si="11"/>
        <v/>
      </c>
      <c r="AN14" s="96" t="str">
        <f t="shared" si="12"/>
        <v/>
      </c>
      <c r="AO14" s="97" t="str">
        <f t="shared" si="28"/>
        <v>未チェック</v>
      </c>
      <c r="AP14" s="52"/>
      <c r="AQ14" s="26"/>
      <c r="AR14" s="50" t="str">
        <f t="shared" si="13"/>
        <v/>
      </c>
      <c r="AS14" s="50" t="str">
        <f t="shared" si="14"/>
        <v/>
      </c>
      <c r="AT14" s="50" t="str">
        <f t="shared" si="15"/>
        <v/>
      </c>
      <c r="AU14" s="11"/>
      <c r="AV14" s="169" t="str">
        <f t="shared" si="16"/>
        <v/>
      </c>
      <c r="AW14" s="169" t="str">
        <f t="shared" si="17"/>
        <v/>
      </c>
      <c r="AX14" s="173" t="str">
        <f t="shared" si="18"/>
        <v/>
      </c>
      <c r="AY14" s="11"/>
      <c r="AZ14" s="51" t="str">
        <f t="shared" si="19"/>
        <v/>
      </c>
      <c r="BA14" s="51" t="str">
        <f t="shared" si="20"/>
        <v/>
      </c>
      <c r="BB14" s="51" t="str">
        <f t="shared" si="21"/>
        <v/>
      </c>
      <c r="BC14" s="11"/>
      <c r="BD14" s="50" t="str">
        <f t="shared" si="22"/>
        <v/>
      </c>
      <c r="BE14" s="50" t="str">
        <f t="shared" si="23"/>
        <v/>
      </c>
      <c r="BF14" s="50" t="str">
        <f t="shared" si="24"/>
        <v/>
      </c>
      <c r="BH14" s="170" t="str">
        <f t="shared" si="25"/>
        <v/>
      </c>
      <c r="BI14" s="171" t="str">
        <f t="shared" si="29"/>
        <v/>
      </c>
      <c r="BJ14" s="172" t="str">
        <f t="shared" si="30"/>
        <v/>
      </c>
    </row>
    <row r="15" spans="1:63" ht="33" customHeight="1" thickBot="1" x14ac:dyDescent="0.2">
      <c r="A15" s="25">
        <v>7</v>
      </c>
      <c r="C15" s="398"/>
      <c r="D15" s="399"/>
      <c r="E15" s="133"/>
      <c r="F15" s="134"/>
      <c r="G15" s="135"/>
      <c r="H15" s="136"/>
      <c r="I15" s="137"/>
      <c r="J15" s="137"/>
      <c r="K15" s="2" t="str">
        <f t="shared" si="9"/>
        <v/>
      </c>
      <c r="L15" s="7" t="s">
        <v>19</v>
      </c>
      <c r="M15" s="7" t="str">
        <f t="shared" si="26"/>
        <v/>
      </c>
      <c r="N15" s="7" t="s">
        <v>20</v>
      </c>
      <c r="O15" s="7" t="str">
        <f t="shared" si="27"/>
        <v/>
      </c>
      <c r="P15" s="20" t="s">
        <v>21</v>
      </c>
      <c r="Q15" s="25">
        <v>7</v>
      </c>
      <c r="R15" s="30"/>
      <c r="S15" s="51" t="str">
        <f>IF(OR(COUNTIF($I$9:J14,I15)&gt;=1,COUNTIF(I16:$J$38,I15)&gt;=1),"重複","")</f>
        <v/>
      </c>
      <c r="T15" s="2" t="str">
        <f>IF(OR(COUNTIF($I$9:J14,J15)&gt;=1,COUNTIF(I16:$J$38,J15)&gt;=1),"重複","")</f>
        <v/>
      </c>
      <c r="U15" s="89" t="str">
        <f t="shared" si="10"/>
        <v/>
      </c>
      <c r="V15" s="90"/>
      <c r="W15" s="151" t="s">
        <v>201</v>
      </c>
      <c r="X15" s="75" t="str" cm="1">
        <f t="array" ref="X15">IF(AND(ISBLANK($I$9:$I$38),ISBLANK($J$9:$J$38)),"",SUMIF($H$9:$H$38,W15,K$9:K$38)+INT((SUMIF($H$9:$H$38,W15,M$9:M$38)+INT(SUMIF($H$9:$H$38,W15,O$9:O$38)/30))/12))</f>
        <v/>
      </c>
      <c r="Y15" s="35" t="str">
        <f t="shared" si="4"/>
        <v/>
      </c>
      <c r="Z15" s="75" t="str" cm="1">
        <f t="array" ref="Z15">IF(AND(ISBLANK($I$9:$I$38),ISBLANK($J$9:$J$38)),"",IF((SUMIF($H$9:$H$38,W15,M$9:M$38)+INT(SUMIF($H$9:$H$38,W15,O$9:O$38)/30))&lt;12,SUMIF($H$9:$H$38,W15,M$9:M$38)+INT(SUMIF($H$9:$H$38,W15,O$9:O$38)/30),12*((SUMIF($H$9:$H$38,W15,M$9:M$38)+INT(SUMIF($H$9:$H$38,W15,O$9:O$38)/30))/12-INT((SUMIF($H$9:$H$38,W15,M$9:M$38)+INT(SUMIF($H$9:$H$38,W15,O$9:O$38)/30))/12))))</f>
        <v/>
      </c>
      <c r="AA15" s="35" t="str">
        <f t="shared" si="5"/>
        <v/>
      </c>
      <c r="AB15" s="35" t="str" cm="1">
        <f t="array" ref="AB15">IF(AND(ISBLANK($I$9:$I$38),ISBLANK($J$9:$J$38)),"",IF(SUMIF($H$9:$H$38,W15,O$9:O$38)&lt;30,SUMIF($H$9:$H$38,W15,O$9:O$38),30*(SUMIF($H$9:$H$38,W15,O$9:O$38)/30-INT(SUMIF($H$9:$H$38,W15,O$9:O$38)/30))))</f>
        <v/>
      </c>
      <c r="AC15" s="35" t="str">
        <f t="shared" si="0"/>
        <v/>
      </c>
      <c r="AD15" s="425"/>
      <c r="AE15" s="419"/>
      <c r="AF15" s="419"/>
      <c r="AG15" s="419"/>
      <c r="AH15" s="419"/>
      <c r="AI15" s="422"/>
      <c r="AJ15" s="25"/>
      <c r="AK15" s="76"/>
      <c r="AL15" s="25"/>
      <c r="AM15" s="95" t="str">
        <f t="shared" si="11"/>
        <v/>
      </c>
      <c r="AN15" s="96" t="str">
        <f t="shared" si="12"/>
        <v/>
      </c>
      <c r="AO15" s="97" t="str">
        <f t="shared" si="28"/>
        <v>未チェック</v>
      </c>
      <c r="AP15" s="52"/>
      <c r="AQ15" s="26"/>
      <c r="AR15" s="50" t="str">
        <f t="shared" si="13"/>
        <v/>
      </c>
      <c r="AS15" s="50" t="str">
        <f t="shared" si="14"/>
        <v/>
      </c>
      <c r="AT15" s="50" t="str">
        <f t="shared" si="15"/>
        <v/>
      </c>
      <c r="AU15" s="11"/>
      <c r="AV15" s="169" t="str">
        <f t="shared" si="16"/>
        <v/>
      </c>
      <c r="AW15" s="169" t="str">
        <f t="shared" si="17"/>
        <v/>
      </c>
      <c r="AX15" s="173" t="str">
        <f t="shared" si="18"/>
        <v/>
      </c>
      <c r="AY15" s="11"/>
      <c r="AZ15" s="51" t="str">
        <f t="shared" si="19"/>
        <v/>
      </c>
      <c r="BA15" s="51" t="str">
        <f t="shared" si="20"/>
        <v/>
      </c>
      <c r="BB15" s="51" t="str">
        <f t="shared" si="21"/>
        <v/>
      </c>
      <c r="BC15" s="11"/>
      <c r="BD15" s="50" t="str">
        <f t="shared" si="22"/>
        <v/>
      </c>
      <c r="BE15" s="50" t="str">
        <f t="shared" si="23"/>
        <v/>
      </c>
      <c r="BF15" s="50" t="str">
        <f t="shared" si="24"/>
        <v/>
      </c>
      <c r="BH15" s="170" t="str">
        <f t="shared" si="25"/>
        <v/>
      </c>
      <c r="BI15" s="171" t="str">
        <f t="shared" si="29"/>
        <v/>
      </c>
      <c r="BJ15" s="172" t="str">
        <f t="shared" si="30"/>
        <v/>
      </c>
    </row>
    <row r="16" spans="1:63" ht="33" customHeight="1" x14ac:dyDescent="0.15">
      <c r="A16" s="25">
        <v>8</v>
      </c>
      <c r="C16" s="398"/>
      <c r="D16" s="399"/>
      <c r="E16" s="198"/>
      <c r="F16" s="134"/>
      <c r="G16" s="135"/>
      <c r="H16" s="136"/>
      <c r="I16" s="137"/>
      <c r="J16" s="137"/>
      <c r="K16" s="2" t="str">
        <f t="shared" si="9"/>
        <v/>
      </c>
      <c r="L16" s="7" t="s">
        <v>19</v>
      </c>
      <c r="M16" s="7" t="str">
        <f t="shared" si="26"/>
        <v/>
      </c>
      <c r="N16" s="7" t="s">
        <v>20</v>
      </c>
      <c r="O16" s="7" t="str">
        <f t="shared" si="27"/>
        <v/>
      </c>
      <c r="P16" s="20" t="s">
        <v>21</v>
      </c>
      <c r="Q16" s="25">
        <v>8</v>
      </c>
      <c r="R16" s="30"/>
      <c r="S16" s="51" t="str">
        <f>IF(OR(COUNTIF($I$9:J15,I16)&gt;=1,COUNTIF(I17:$J$38,I16)&gt;=1),"重複","")</f>
        <v/>
      </c>
      <c r="T16" s="2" t="str">
        <f>IF(OR(COUNTIF($I$9:J15,J16)&gt;=1,COUNTIF(I17:$J$38,J16)&gt;=1),"重複","")</f>
        <v/>
      </c>
      <c r="U16" s="89" t="str">
        <f t="shared" si="10"/>
        <v/>
      </c>
      <c r="V16" s="90"/>
      <c r="W16" s="149" t="s">
        <v>23</v>
      </c>
      <c r="X16" s="70" t="str" cm="1">
        <f t="array" ref="X16">IF(AND(ISBLANK($I$9:$I$38),ISBLANK($J$9:$J$38)),"",SUMIF($H$9:$H$38,W16,K$9:K$38)+INT((SUMIF($H$9:$H$38,W16,M$9:M$38)+INT(SUMIF($H$9:$H$38,W16,O$9:O$38)/30))/12))</f>
        <v/>
      </c>
      <c r="Y16" s="33" t="str">
        <f t="shared" si="4"/>
        <v/>
      </c>
      <c r="Z16" s="70" t="str" cm="1">
        <f t="array" ref="Z16">IF(AND(ISBLANK($I$9:$I$38),ISBLANK($J$9:$J$38)),"",IF((SUMIF($H$9:$H$38,W16,M$9:M$38)+INT(SUMIF($H$9:$H$38,W16,O$9:O$38)/30))&lt;12,SUMIF($H$9:$H$38,W16,M$9:M$38)+INT(SUMIF($H$9:$H$38,W16,O$9:O$38)/30),12*((SUMIF($H$9:$H$38,W16,M$9:M$38)+INT(SUMIF($H$9:$H$38,W16,O$9:O$38)/30))/12-INT((SUMIF($H$9:$H$38,W16,M$9:M$38)+INT(SUMIF($H$9:$H$38,W16,O$9:O$38)/30))/12))))</f>
        <v/>
      </c>
      <c r="AA16" s="33" t="str">
        <f t="shared" si="5"/>
        <v/>
      </c>
      <c r="AB16" s="33" t="str" cm="1">
        <f t="array" ref="AB16">IF(AND(ISBLANK($I$9:$I$38),ISBLANK($J$9:$J$38)),"",IF(SUMIF($H$9:$H$38,W16,O$9:O$38)&lt;30,SUMIF($H$9:$H$38,W16,O$9:O$38),30*(SUMIF($H$9:$H$38,W16,O$9:O$38)/30-INT(SUMIF($H$9:$H$38,W16,O$9:O$38)/30))))</f>
        <v/>
      </c>
      <c r="AC16" s="33" t="str">
        <f t="shared" si="0"/>
        <v/>
      </c>
      <c r="AD16" s="423" t="str" cm="1">
        <f t="array" ref="AD16">IF(AND(ISBLANK($I$9:$I$38),ISBLANK($J$9:$J$38)),"",SUM(X16:X20)+INT((SUM(Z16:Z20)+INT(SUM(AB16:AB20)/30))/12))</f>
        <v/>
      </c>
      <c r="AE16" s="417" t="str">
        <f t="shared" ref="AE16" si="34">IF(OR(AD16="",AD16=0),"","年")</f>
        <v/>
      </c>
      <c r="AF16" s="417" t="str" cm="1">
        <f t="array" ref="AF16">IF(AND(ISBLANK($I$9:$I$38),ISBLANK($J$9:$J$38)),"",IF((SUM(Z16:Z20)+INT(SUM(AB16:AB20)/30))&lt;12,SUM(Z16:Z20)+INT(SUM(AB16:AB20)/30),12*((SUM(Z16:Z20)+INT(SUM(AB16:AB20)/30))/12-INT((SUM(Z16:Z20)+INT(SUM(AB16:AB20)/30))/12))))</f>
        <v/>
      </c>
      <c r="AG16" s="417" t="str">
        <f t="shared" ref="AG16" si="35">IF(OR(AF16="",AF16=0),"","月")</f>
        <v/>
      </c>
      <c r="AH16" s="417" t="str" cm="1">
        <f t="array" ref="AH16">IF(AND(ISBLANK($I$9:$I$38),ISBLANK($J$9:$J$38)),"",IF(SUM(AB16:AB20)&lt;30,SUM(AB16:AB20),30*(SUM(AB16:AB20)/30-INT(SUM(AB16:AB20)/30))))</f>
        <v/>
      </c>
      <c r="AI16" s="420" t="str">
        <f t="shared" ref="AI16" si="36">IF(OR(AH16="",AH16=0),"","日")</f>
        <v/>
      </c>
      <c r="AJ16" s="25"/>
      <c r="AK16" s="76"/>
      <c r="AL16" s="25"/>
      <c r="AM16" s="95" t="str">
        <f t="shared" si="11"/>
        <v/>
      </c>
      <c r="AN16" s="96" t="str">
        <f t="shared" si="12"/>
        <v/>
      </c>
      <c r="AO16" s="97" t="str">
        <f t="shared" si="28"/>
        <v>未チェック</v>
      </c>
      <c r="AP16" s="52"/>
      <c r="AQ16" s="26"/>
      <c r="AR16" s="50" t="str">
        <f t="shared" si="13"/>
        <v/>
      </c>
      <c r="AS16" s="50" t="str">
        <f t="shared" si="14"/>
        <v/>
      </c>
      <c r="AT16" s="50" t="str">
        <f t="shared" si="15"/>
        <v/>
      </c>
      <c r="AU16" s="11"/>
      <c r="AV16" s="169" t="str">
        <f t="shared" si="16"/>
        <v/>
      </c>
      <c r="AW16" s="169" t="str">
        <f t="shared" si="17"/>
        <v/>
      </c>
      <c r="AX16" s="173" t="str">
        <f t="shared" si="18"/>
        <v/>
      </c>
      <c r="AY16" s="11"/>
      <c r="AZ16" s="51" t="str">
        <f t="shared" si="19"/>
        <v/>
      </c>
      <c r="BA16" s="51" t="str">
        <f t="shared" si="20"/>
        <v/>
      </c>
      <c r="BB16" s="51" t="str">
        <f t="shared" si="21"/>
        <v/>
      </c>
      <c r="BC16" s="11"/>
      <c r="BD16" s="50" t="str">
        <f t="shared" si="22"/>
        <v/>
      </c>
      <c r="BE16" s="50" t="str">
        <f t="shared" si="23"/>
        <v/>
      </c>
      <c r="BF16" s="50" t="str">
        <f t="shared" si="24"/>
        <v/>
      </c>
      <c r="BH16" s="170" t="str">
        <f t="shared" si="25"/>
        <v/>
      </c>
      <c r="BI16" s="171" t="str">
        <f t="shared" si="29"/>
        <v/>
      </c>
      <c r="BJ16" s="172" t="str">
        <f t="shared" si="30"/>
        <v/>
      </c>
    </row>
    <row r="17" spans="1:62" ht="33" customHeight="1" x14ac:dyDescent="0.15">
      <c r="A17" s="25">
        <v>9</v>
      </c>
      <c r="C17" s="398"/>
      <c r="D17" s="399"/>
      <c r="E17" s="198"/>
      <c r="F17" s="134"/>
      <c r="G17" s="135"/>
      <c r="H17" s="136"/>
      <c r="I17" s="137"/>
      <c r="J17" s="137"/>
      <c r="K17" s="2" t="str">
        <f t="shared" si="9"/>
        <v/>
      </c>
      <c r="L17" s="7" t="s">
        <v>19</v>
      </c>
      <c r="M17" s="7" t="str">
        <f t="shared" si="26"/>
        <v/>
      </c>
      <c r="N17" s="7" t="s">
        <v>20</v>
      </c>
      <c r="O17" s="7" t="str">
        <f t="shared" si="27"/>
        <v/>
      </c>
      <c r="P17" s="20" t="s">
        <v>21</v>
      </c>
      <c r="Q17" s="25">
        <v>9</v>
      </c>
      <c r="R17" s="30"/>
      <c r="S17" s="51" t="str">
        <f>IF(OR(COUNTIF($I$9:J16,I17)&gt;=1,COUNTIF(I18:$J$38,I17)&gt;=1),"重複","")</f>
        <v/>
      </c>
      <c r="T17" s="2" t="str">
        <f>IF(OR(COUNTIF($I$9:J16,J17)&gt;=1,COUNTIF(I18:$J$38,J17)&gt;=1),"重複","")</f>
        <v/>
      </c>
      <c r="U17" s="89" t="str">
        <f t="shared" si="10"/>
        <v/>
      </c>
      <c r="V17" s="90"/>
      <c r="W17" s="150" t="s">
        <v>26</v>
      </c>
      <c r="X17" s="71" t="str" cm="1">
        <f t="array" ref="X17">IF(AND(ISBLANK($I$9:$I$38),ISBLANK($J$9:$J$38)),"",SUMIF($H$9:$H$38,W17,K$9:K$38)+INT((SUMIF($H$9:$H$38,W17,M$9:M$38)+INT(SUMIF($H$9:$H$38,W17,O$9:O$38)/30))/12))</f>
        <v/>
      </c>
      <c r="Y17" s="34" t="str">
        <f t="shared" si="4"/>
        <v/>
      </c>
      <c r="Z17" s="71" t="str" cm="1">
        <f t="array" ref="Z17">IF(AND(ISBLANK($I$9:$I$38),ISBLANK($J$9:$J$38)),"",IF((SUMIF($H$9:$H$38,W17,M$9:M$38)+INT(SUMIF($H$9:$H$38,W17,O$9:O$38)/30))&lt;12,SUMIF($H$9:$H$38,W17,M$9:M$38)+INT(SUMIF($H$9:$H$38,W17,O$9:O$38)/30),12*((SUMIF($H$9:$H$38,W17,M$9:M$38)+INT(SUMIF($H$9:$H$38,W17,O$9:O$38)/30))/12-INT((SUMIF($H$9:$H$38,W17,M$9:M$38)+INT(SUMIF($H$9:$H$38,W17,O$9:O$38)/30))/12))))</f>
        <v/>
      </c>
      <c r="AA17" s="34" t="str">
        <f t="shared" si="5"/>
        <v/>
      </c>
      <c r="AB17" s="34" t="str" cm="1">
        <f t="array" ref="AB17">IF(AND(ISBLANK($I$9:$I$38),ISBLANK($J$9:$J$38)),"",IF(SUMIF($H$9:$H$38,W17,O$9:O$38)&lt;30,SUMIF($H$9:$H$38,W17,O$9:O$38),30*(SUMIF($H$9:$H$38,W17,O$9:O$38)/30-INT(SUMIF($H$9:$H$38,W17,O$9:O$38)/30))))</f>
        <v/>
      </c>
      <c r="AC17" s="34" t="str">
        <f t="shared" si="0"/>
        <v/>
      </c>
      <c r="AD17" s="424"/>
      <c r="AE17" s="418"/>
      <c r="AF17" s="418"/>
      <c r="AG17" s="418"/>
      <c r="AH17" s="418"/>
      <c r="AI17" s="421"/>
      <c r="AJ17" s="25"/>
      <c r="AK17" s="76"/>
      <c r="AL17" s="25"/>
      <c r="AM17" s="95" t="str">
        <f t="shared" si="11"/>
        <v/>
      </c>
      <c r="AN17" s="96" t="str">
        <f t="shared" si="12"/>
        <v/>
      </c>
      <c r="AO17" s="97" t="str">
        <f t="shared" si="28"/>
        <v>未チェック</v>
      </c>
      <c r="AP17" s="52"/>
      <c r="AQ17" s="26"/>
      <c r="AR17" s="50" t="str">
        <f t="shared" si="13"/>
        <v/>
      </c>
      <c r="AS17" s="50" t="str">
        <f t="shared" si="14"/>
        <v/>
      </c>
      <c r="AT17" s="50" t="str">
        <f t="shared" si="15"/>
        <v/>
      </c>
      <c r="AU17" s="11"/>
      <c r="AV17" s="169" t="str">
        <f t="shared" si="16"/>
        <v/>
      </c>
      <c r="AW17" s="169" t="str">
        <f t="shared" si="17"/>
        <v/>
      </c>
      <c r="AX17" s="173" t="str">
        <f t="shared" si="18"/>
        <v/>
      </c>
      <c r="AY17" s="11"/>
      <c r="AZ17" s="51" t="str">
        <f t="shared" si="19"/>
        <v/>
      </c>
      <c r="BA17" s="51" t="str">
        <f t="shared" si="20"/>
        <v/>
      </c>
      <c r="BB17" s="51" t="str">
        <f t="shared" si="21"/>
        <v/>
      </c>
      <c r="BC17" s="11"/>
      <c r="BD17" s="50" t="str">
        <f t="shared" si="22"/>
        <v/>
      </c>
      <c r="BE17" s="50" t="str">
        <f t="shared" si="23"/>
        <v/>
      </c>
      <c r="BF17" s="50" t="str">
        <f t="shared" si="24"/>
        <v/>
      </c>
      <c r="BH17" s="170" t="str">
        <f t="shared" si="25"/>
        <v/>
      </c>
      <c r="BI17" s="171" t="str">
        <f t="shared" si="29"/>
        <v/>
      </c>
      <c r="BJ17" s="172" t="str">
        <f t="shared" si="30"/>
        <v/>
      </c>
    </row>
    <row r="18" spans="1:62" ht="33" customHeight="1" thickBot="1" x14ac:dyDescent="0.2">
      <c r="A18" s="25">
        <v>10</v>
      </c>
      <c r="C18" s="400"/>
      <c r="D18" s="401"/>
      <c r="E18" s="138"/>
      <c r="F18" s="139"/>
      <c r="G18" s="140"/>
      <c r="H18" s="141"/>
      <c r="I18" s="142"/>
      <c r="J18" s="142"/>
      <c r="K18" s="3" t="str">
        <f t="shared" si="9"/>
        <v/>
      </c>
      <c r="L18" s="8" t="s">
        <v>19</v>
      </c>
      <c r="M18" s="8" t="str">
        <f t="shared" si="26"/>
        <v/>
      </c>
      <c r="N18" s="8" t="s">
        <v>20</v>
      </c>
      <c r="O18" s="8" t="str">
        <f t="shared" si="27"/>
        <v/>
      </c>
      <c r="P18" s="21" t="s">
        <v>21</v>
      </c>
      <c r="Q18" s="25">
        <v>10</v>
      </c>
      <c r="R18" s="30"/>
      <c r="S18" s="51" t="str">
        <f>IF(OR(COUNTIF($I$9:J17,I18)&gt;=1,COUNTIF(I19:$J$38,I18)&gt;=1),"重複","")</f>
        <v/>
      </c>
      <c r="T18" s="2" t="str">
        <f>IF(OR(COUNTIF($I$9:J17,J18)&gt;=1,COUNTIF(I19:$J$38,J18)&gt;=1),"重複","")</f>
        <v/>
      </c>
      <c r="U18" s="89" t="str">
        <f t="shared" si="10"/>
        <v/>
      </c>
      <c r="V18" s="90"/>
      <c r="W18" s="150" t="s">
        <v>114</v>
      </c>
      <c r="X18" s="71" t="str" cm="1">
        <f t="array" ref="X18">IF(AND(ISBLANK($I$9:$I$38),ISBLANK($J$9:$J$38)),"",SUMIF($H$9:$H$38,W18,K$9:K$38)+INT((SUMIF($H$9:$H$38,W18,M$9:M$38)+INT(SUMIF($H$9:$H$38,W18,O$9:O$38)/30))/12))</f>
        <v/>
      </c>
      <c r="Y18" s="34" t="str">
        <f t="shared" si="4"/>
        <v/>
      </c>
      <c r="Z18" s="71" t="str" cm="1">
        <f t="array" ref="Z18">IF(AND(ISBLANK($I$9:$I$38),ISBLANK($J$9:$J$38)),"",IF((SUMIF($H$9:$H$38,W18,M$9:M$38)+INT(SUMIF($H$9:$H$38,W18,O$9:O$38)/30))&lt;12,SUMIF($H$9:$H$38,W18,M$9:M$38)+INT(SUMIF($H$9:$H$38,W18,O$9:O$38)/30),12*((SUMIF($H$9:$H$38,W18,M$9:M$38)+INT(SUMIF($H$9:$H$38,W18,O$9:O$38)/30))/12-INT((SUMIF($H$9:$H$38,W18,M$9:M$38)+INT(SUMIF($H$9:$H$38,W18,O$9:O$38)/30))/12))))</f>
        <v/>
      </c>
      <c r="AA18" s="34" t="str">
        <f t="shared" si="5"/>
        <v/>
      </c>
      <c r="AB18" s="34" t="str" cm="1">
        <f t="array" ref="AB18">IF(AND(ISBLANK($I$9:$I$38),ISBLANK($J$9:$J$38)),"",IF(SUMIF($H$9:$H$38,W18,O$9:O$38)&lt;30,SUMIF($H$9:$H$38,W18,O$9:O$38),30*(SUMIF($H$9:$H$38,W18,O$9:O$38)/30-INT(SUMIF($H$9:$H$38,W18,O$9:O$38)/30))))</f>
        <v/>
      </c>
      <c r="AC18" s="34" t="str">
        <f t="shared" si="0"/>
        <v/>
      </c>
      <c r="AD18" s="424"/>
      <c r="AE18" s="418"/>
      <c r="AF18" s="418"/>
      <c r="AG18" s="418"/>
      <c r="AH18" s="418"/>
      <c r="AI18" s="421"/>
      <c r="AJ18" s="25"/>
      <c r="AK18" s="76"/>
      <c r="AL18" s="25"/>
      <c r="AM18" s="95" t="str">
        <f t="shared" si="11"/>
        <v/>
      </c>
      <c r="AN18" s="96" t="str">
        <f t="shared" si="12"/>
        <v/>
      </c>
      <c r="AO18" s="97" t="str">
        <f t="shared" si="28"/>
        <v>未チェック</v>
      </c>
      <c r="AP18" s="52"/>
      <c r="AQ18" s="26"/>
      <c r="AR18" s="50" t="str">
        <f t="shared" si="13"/>
        <v/>
      </c>
      <c r="AS18" s="50" t="str">
        <f t="shared" si="14"/>
        <v/>
      </c>
      <c r="AT18" s="50" t="str">
        <f t="shared" si="15"/>
        <v/>
      </c>
      <c r="AU18" s="11"/>
      <c r="AV18" s="169" t="str">
        <f t="shared" si="16"/>
        <v/>
      </c>
      <c r="AW18" s="169" t="str">
        <f t="shared" si="17"/>
        <v/>
      </c>
      <c r="AX18" s="173" t="str">
        <f t="shared" si="18"/>
        <v/>
      </c>
      <c r="AY18" s="11"/>
      <c r="AZ18" s="51" t="str">
        <f t="shared" si="19"/>
        <v/>
      </c>
      <c r="BA18" s="51" t="str">
        <f t="shared" si="20"/>
        <v/>
      </c>
      <c r="BB18" s="51" t="str">
        <f t="shared" si="21"/>
        <v/>
      </c>
      <c r="BC18" s="11"/>
      <c r="BD18" s="50" t="str">
        <f t="shared" si="22"/>
        <v/>
      </c>
      <c r="BE18" s="50" t="str">
        <f t="shared" si="23"/>
        <v/>
      </c>
      <c r="BF18" s="50" t="str">
        <f t="shared" si="24"/>
        <v/>
      </c>
      <c r="BH18" s="170" t="str">
        <f t="shared" si="25"/>
        <v/>
      </c>
      <c r="BI18" s="171" t="str">
        <f t="shared" si="29"/>
        <v/>
      </c>
      <c r="BJ18" s="172" t="str">
        <f t="shared" si="30"/>
        <v/>
      </c>
    </row>
    <row r="19" spans="1:62" ht="33" customHeight="1" x14ac:dyDescent="0.15">
      <c r="A19" s="25">
        <v>11</v>
      </c>
      <c r="C19" s="464"/>
      <c r="D19" s="465"/>
      <c r="E19" s="131"/>
      <c r="F19" s="284"/>
      <c r="G19" s="131"/>
      <c r="H19" s="136"/>
      <c r="I19" s="132"/>
      <c r="J19" s="132"/>
      <c r="K19" s="1" t="str">
        <f t="shared" si="9"/>
        <v/>
      </c>
      <c r="L19" s="6" t="s">
        <v>19</v>
      </c>
      <c r="M19" s="6" t="str">
        <f t="shared" si="26"/>
        <v/>
      </c>
      <c r="N19" s="6" t="s">
        <v>20</v>
      </c>
      <c r="O19" s="6" t="str">
        <f t="shared" si="27"/>
        <v/>
      </c>
      <c r="P19" s="23" t="s">
        <v>21</v>
      </c>
      <c r="Q19" s="25">
        <v>11</v>
      </c>
      <c r="R19" s="30"/>
      <c r="S19" s="51" t="str">
        <f>IF(OR(COUNTIF($I$9:J18,I19)&gt;=1,COUNTIF(I20:$J$38,I19)&gt;=1),"重複","")</f>
        <v/>
      </c>
      <c r="T19" s="2" t="str">
        <f>IF(OR(COUNTIF($I$9:J18,J19)&gt;=1,COUNTIF(I20:$J$38,J19)&gt;=1),"重複","")</f>
        <v/>
      </c>
      <c r="U19" s="89" t="str">
        <f t="shared" si="10"/>
        <v/>
      </c>
      <c r="V19" s="90"/>
      <c r="W19" s="150" t="s">
        <v>39</v>
      </c>
      <c r="X19" s="71" t="str" cm="1">
        <f t="array" ref="X19">IF(AND(ISBLANK($I$9:$I$38),ISBLANK($J$9:$J$38)),"",SUMIF($H$9:$H$38,W19,K$9:K$38)+INT((SUMIF($H$9:$H$38,W19,M$9:M$38)+INT(SUMIF($H$9:$H$38,W19,O$9:O$38)/30))/12))</f>
        <v/>
      </c>
      <c r="Y19" s="34" t="str">
        <f t="shared" si="4"/>
        <v/>
      </c>
      <c r="Z19" s="71" t="str" cm="1">
        <f t="array" ref="Z19">IF(AND(ISBLANK($I$9:$I$38),ISBLANK($J$9:$J$38)),"",IF((SUMIF($H$9:$H$38,W19,M$9:M$38)+INT(SUMIF($H$9:$H$38,W19,O$9:O$38)/30))&lt;12,SUMIF($H$9:$H$38,W19,M$9:M$38)+INT(SUMIF($H$9:$H$38,W19,O$9:O$38)/30),12*((SUMIF($H$9:$H$38,W19,M$9:M$38)+INT(SUMIF($H$9:$H$38,W19,O$9:O$38)/30))/12-INT((SUMIF($H$9:$H$38,W19,M$9:M$38)+INT(SUMIF($H$9:$H$38,W19,O$9:O$38)/30))/12))))</f>
        <v/>
      </c>
      <c r="AA19" s="34" t="str">
        <f t="shared" si="5"/>
        <v/>
      </c>
      <c r="AB19" s="34" t="str" cm="1">
        <f t="array" ref="AB19">IF(AND(ISBLANK($I$9:$I$38),ISBLANK($J$9:$J$38)),"",IF(SUMIF($H$9:$H$38,W19,O$9:O$38)&lt;30,SUMIF($H$9:$H$38,W19,O$9:O$38),30*(SUMIF($H$9:$H$38,W19,O$9:O$38)/30-INT(SUMIF($H$9:$H$38,W19,O$9:O$38)/30))))</f>
        <v/>
      </c>
      <c r="AC19" s="34" t="str">
        <f t="shared" si="0"/>
        <v/>
      </c>
      <c r="AD19" s="424"/>
      <c r="AE19" s="418"/>
      <c r="AF19" s="418"/>
      <c r="AG19" s="418"/>
      <c r="AH19" s="418"/>
      <c r="AI19" s="421"/>
      <c r="AJ19" s="25"/>
      <c r="AK19" s="76"/>
      <c r="AL19" s="25"/>
      <c r="AM19" s="95" t="str">
        <f t="shared" si="11"/>
        <v/>
      </c>
      <c r="AN19" s="96" t="str">
        <f t="shared" si="12"/>
        <v/>
      </c>
      <c r="AO19" s="97" t="str">
        <f t="shared" si="28"/>
        <v>未チェック</v>
      </c>
      <c r="AP19" s="52"/>
      <c r="AQ19" s="26"/>
      <c r="AR19" s="50" t="str">
        <f t="shared" si="13"/>
        <v/>
      </c>
      <c r="AS19" s="50" t="str">
        <f t="shared" si="14"/>
        <v/>
      </c>
      <c r="AT19" s="50" t="str">
        <f t="shared" si="15"/>
        <v/>
      </c>
      <c r="AU19" s="11"/>
      <c r="AV19" s="169" t="str">
        <f t="shared" si="16"/>
        <v/>
      </c>
      <c r="AW19" s="169" t="str">
        <f t="shared" si="17"/>
        <v/>
      </c>
      <c r="AX19" s="173" t="str">
        <f t="shared" si="18"/>
        <v/>
      </c>
      <c r="AY19" s="11"/>
      <c r="AZ19" s="51" t="str">
        <f t="shared" si="19"/>
        <v/>
      </c>
      <c r="BA19" s="51" t="str">
        <f t="shared" si="20"/>
        <v/>
      </c>
      <c r="BB19" s="51" t="str">
        <f t="shared" si="21"/>
        <v/>
      </c>
      <c r="BC19" s="11"/>
      <c r="BD19" s="50" t="str">
        <f t="shared" si="22"/>
        <v/>
      </c>
      <c r="BE19" s="50" t="str">
        <f t="shared" si="23"/>
        <v/>
      </c>
      <c r="BF19" s="50" t="str">
        <f t="shared" si="24"/>
        <v/>
      </c>
      <c r="BH19" s="170" t="str">
        <f t="shared" si="25"/>
        <v/>
      </c>
      <c r="BI19" s="171" t="str">
        <f t="shared" si="29"/>
        <v/>
      </c>
      <c r="BJ19" s="172" t="str">
        <f t="shared" si="30"/>
        <v/>
      </c>
    </row>
    <row r="20" spans="1:62" ht="33" customHeight="1" thickBot="1" x14ac:dyDescent="0.2">
      <c r="A20" s="25">
        <v>12</v>
      </c>
      <c r="C20" s="460"/>
      <c r="D20" s="461"/>
      <c r="E20" s="135"/>
      <c r="F20" s="285"/>
      <c r="G20" s="135"/>
      <c r="H20" s="136"/>
      <c r="I20" s="137"/>
      <c r="J20" s="137"/>
      <c r="K20" s="2" t="str">
        <f t="shared" si="9"/>
        <v/>
      </c>
      <c r="L20" s="7" t="s">
        <v>19</v>
      </c>
      <c r="M20" s="7" t="str">
        <f t="shared" si="26"/>
        <v/>
      </c>
      <c r="N20" s="7" t="s">
        <v>20</v>
      </c>
      <c r="O20" s="7" t="str">
        <f t="shared" si="27"/>
        <v/>
      </c>
      <c r="P20" s="20" t="s">
        <v>21</v>
      </c>
      <c r="Q20" s="25">
        <v>12</v>
      </c>
      <c r="R20" s="30"/>
      <c r="S20" s="51" t="str">
        <f>IF(OR(COUNTIF($I$9:J19,I20)&gt;=1,COUNTIF(I21:$J$38,I20)&gt;=1),"重複","")</f>
        <v/>
      </c>
      <c r="T20" s="2" t="str">
        <f>IF(OR(COUNTIF($I$9:J19,J20)&gt;=1,COUNTIF(I21:$J$38,J20)&gt;=1),"重複","")</f>
        <v/>
      </c>
      <c r="U20" s="89" t="str">
        <f t="shared" si="10"/>
        <v/>
      </c>
      <c r="V20" s="90"/>
      <c r="W20" s="151" t="s">
        <v>39</v>
      </c>
      <c r="X20" s="75" t="str" cm="1">
        <f t="array" ref="X20">IF(AND(ISBLANK($I$9:$I$38),ISBLANK($J$9:$J$38)),"",SUMIF($H$9:$H$38,W20,K$9:K$38)+INT((SUMIF($H$9:$H$38,W20,M$9:M$38)+INT(SUMIF($H$9:$H$38,W20,O$9:O$38)/30))/12))</f>
        <v/>
      </c>
      <c r="Y20" s="35" t="str">
        <f t="shared" si="4"/>
        <v/>
      </c>
      <c r="Z20" s="75" t="str" cm="1">
        <f t="array" ref="Z20">IF(AND(ISBLANK($I$9:$I$38),ISBLANK($J$9:$J$38)),"",IF((SUMIF($H$9:$H$38,W20,M$9:M$38)+INT(SUMIF($H$9:$H$38,W20,O$9:O$38)/30))&lt;12,SUMIF($H$9:$H$38,W20,M$9:M$38)+INT(SUMIF($H$9:$H$38,W20,O$9:O$38)/30),12*((SUMIF($H$9:$H$38,W20,M$9:M$38)+INT(SUMIF($H$9:$H$38,W20,O$9:O$38)/30))/12-INT((SUMIF($H$9:$H$38,W20,M$9:M$38)+INT(SUMIF($H$9:$H$38,W20,O$9:O$38)/30))/12))))</f>
        <v/>
      </c>
      <c r="AA20" s="35" t="str">
        <f t="shared" si="5"/>
        <v/>
      </c>
      <c r="AB20" s="35" t="str" cm="1">
        <f t="array" ref="AB20">IF(AND(ISBLANK($I$9:$I$38),ISBLANK($J$9:$J$38)),"",IF(SUMIF($H$9:$H$38,W20,O$9:O$38)&lt;30,SUMIF($H$9:$H$38,W20,O$9:O$38),30*(SUMIF($H$9:$H$38,W20,O$9:O$38)/30-INT(SUMIF($H$9:$H$38,W20,O$9:O$38)/30))))</f>
        <v/>
      </c>
      <c r="AC20" s="35" t="str">
        <f t="shared" si="0"/>
        <v/>
      </c>
      <c r="AD20" s="425"/>
      <c r="AE20" s="419"/>
      <c r="AF20" s="419"/>
      <c r="AG20" s="419"/>
      <c r="AH20" s="419"/>
      <c r="AI20" s="422"/>
      <c r="AJ20" s="25"/>
      <c r="AK20" s="76"/>
      <c r="AL20" s="25"/>
      <c r="AM20" s="95" t="str">
        <f t="shared" si="11"/>
        <v/>
      </c>
      <c r="AN20" s="96" t="str">
        <f t="shared" si="12"/>
        <v/>
      </c>
      <c r="AO20" s="97" t="str">
        <f t="shared" si="28"/>
        <v>未チェック</v>
      </c>
      <c r="AP20" s="52"/>
      <c r="AQ20" s="26"/>
      <c r="AR20" s="50" t="str">
        <f t="shared" si="13"/>
        <v/>
      </c>
      <c r="AS20" s="50" t="str">
        <f t="shared" si="14"/>
        <v/>
      </c>
      <c r="AT20" s="50" t="str">
        <f t="shared" si="15"/>
        <v/>
      </c>
      <c r="AU20" s="11"/>
      <c r="AV20" s="169" t="str">
        <f t="shared" si="16"/>
        <v/>
      </c>
      <c r="AW20" s="169" t="str">
        <f t="shared" si="17"/>
        <v/>
      </c>
      <c r="AX20" s="173" t="str">
        <f t="shared" si="18"/>
        <v/>
      </c>
      <c r="AY20" s="11"/>
      <c r="AZ20" s="51" t="str">
        <f t="shared" si="19"/>
        <v/>
      </c>
      <c r="BA20" s="51" t="str">
        <f t="shared" si="20"/>
        <v/>
      </c>
      <c r="BB20" s="51" t="str">
        <f t="shared" si="21"/>
        <v/>
      </c>
      <c r="BC20" s="11"/>
      <c r="BD20" s="50" t="str">
        <f t="shared" si="22"/>
        <v/>
      </c>
      <c r="BE20" s="50" t="str">
        <f t="shared" si="23"/>
        <v/>
      </c>
      <c r="BF20" s="50" t="str">
        <f t="shared" si="24"/>
        <v/>
      </c>
      <c r="BH20" s="170" t="str">
        <f t="shared" si="25"/>
        <v/>
      </c>
      <c r="BI20" s="171" t="str">
        <f t="shared" si="29"/>
        <v/>
      </c>
      <c r="BJ20" s="172" t="str">
        <f t="shared" si="30"/>
        <v/>
      </c>
    </row>
    <row r="21" spans="1:62" ht="33" customHeight="1" thickBot="1" x14ac:dyDescent="0.2">
      <c r="A21" s="25">
        <v>13</v>
      </c>
      <c r="C21" s="460"/>
      <c r="D21" s="461"/>
      <c r="E21" s="135"/>
      <c r="F21" s="285"/>
      <c r="G21" s="135"/>
      <c r="H21" s="136"/>
      <c r="I21" s="137"/>
      <c r="J21" s="137"/>
      <c r="K21" s="2" t="str">
        <f t="shared" si="9"/>
        <v/>
      </c>
      <c r="L21" s="7" t="s">
        <v>19</v>
      </c>
      <c r="M21" s="7" t="str">
        <f t="shared" si="26"/>
        <v/>
      </c>
      <c r="N21" s="7" t="s">
        <v>20</v>
      </c>
      <c r="O21" s="7" t="str">
        <f t="shared" si="27"/>
        <v/>
      </c>
      <c r="P21" s="20" t="s">
        <v>21</v>
      </c>
      <c r="Q21" s="25">
        <v>13</v>
      </c>
      <c r="R21" s="30"/>
      <c r="S21" s="51" t="str">
        <f>IF(OR(COUNTIF($I$9:J20,I21)&gt;=1,COUNTIF(I22:$J$38,I21)&gt;=1),"重複","")</f>
        <v/>
      </c>
      <c r="T21" s="2" t="str">
        <f>IF(OR(COUNTIF($I$9:J20,J21)&gt;=1,COUNTIF(I22:$J$38,J21)&gt;=1),"重複","")</f>
        <v/>
      </c>
      <c r="U21" s="89" t="str">
        <f t="shared" si="10"/>
        <v/>
      </c>
      <c r="V21" s="90"/>
      <c r="W21" s="103" t="s">
        <v>14</v>
      </c>
      <c r="X21" s="36" t="str" cm="1">
        <f t="array" ref="X21">IF(AND(ISBLANK($I$9:$I$38),ISBLANK($J$9:$J$38)),"",SUM(X3:X20)+INT((SUM(Z3:Z20)+INT(SUM(AB3:AB20)/30))/12))</f>
        <v/>
      </c>
      <c r="Y21" s="36" t="str">
        <f>IF(OR(X21="",X21=0),"","年")</f>
        <v/>
      </c>
      <c r="Z21" s="36" t="str" cm="1">
        <f t="array" ref="Z21">IF(AND(ISBLANK($I$9:$I$38),ISBLANK($J$9:$J$38)),"",IF((SUM(Z3:Z20)+INT(SUM(AB3:AB20)/30))&lt;12,SUM(Z3:Z20)+INT(SUM(AB3:AB20)/30),12*((SUM(Z3:Z20)+INT(SUM(AB3:AB20)/30))/12-INT((SUM(Z3:Z20)+INT(SUM(AB3:AB20)/30))/12))))</f>
        <v/>
      </c>
      <c r="AA21" s="36" t="str">
        <f>IF(OR(Z21="",Z21=0),"","月")</f>
        <v/>
      </c>
      <c r="AB21" s="36" t="str" cm="1">
        <f t="array" ref="AB21">IF(AND(ISBLANK($I$9:$I$38),ISBLANK($J$9:$J$38)),"",IF(SUM(AB3:AB20)&lt;30,SUM(AB3:AB20),30*(SUM(AB3:AB20)/30-INT(SUM(AB3:AB20)/30))))</f>
        <v/>
      </c>
      <c r="AC21" s="36" t="str">
        <f>IF(OR(AB21="",AB21=0),"","日")</f>
        <v/>
      </c>
      <c r="AD21" s="53" t="str" cm="1">
        <f t="array" ref="AD21">IF(AND(ISBLANK($I$9:$I$38),ISBLANK($J$9:$J$38)),"",ROUNDDOWN((ROUNDDOWN(SUM(AH3:AH20)/30,0)+SUM(AF3:AF20))/12,0)+SUM(AD3:AD20))</f>
        <v/>
      </c>
      <c r="AE21" s="37" t="str">
        <f>IF(OR(AD21="",AD21=0),"","年")</f>
        <v/>
      </c>
      <c r="AF21" s="37" t="str" cm="1">
        <f t="array" ref="AF21">IF(AND(ISBLANK($I$9:$I$38),ISBLANK($J$9:$J$38)),"",(ROUNDDOWN(SUM(AH3:AH20)/30,0)+SUM(AF3:AF20))-ROUNDDOWN((ROUNDDOWN(SUM(AH3:AH20)/30,0)+SUM(AF3:AF20))/12,0)*12)</f>
        <v/>
      </c>
      <c r="AG21" s="37" t="str">
        <f>IF(OR(AF21="",AF21=0),"","月")</f>
        <v/>
      </c>
      <c r="AH21" s="37" t="str" cm="1">
        <f t="array" ref="AH21">IF(AND(ISBLANK($I$9:$I$38),ISBLANK($J$9:$J$38)),"",SUM(AH3:AH20)-ROUNDDOWN(SUM(AH3:AH20)/30,0)*30)</f>
        <v/>
      </c>
      <c r="AI21" s="38" t="str">
        <f>IF(OR(AH21="",AH21=0),"","日")</f>
        <v/>
      </c>
      <c r="AJ21" s="25"/>
      <c r="AK21" s="76"/>
      <c r="AL21" s="25"/>
      <c r="AM21" s="95" t="str">
        <f t="shared" si="11"/>
        <v/>
      </c>
      <c r="AN21" s="96" t="str">
        <f t="shared" si="12"/>
        <v/>
      </c>
      <c r="AO21" s="97" t="str">
        <f t="shared" si="28"/>
        <v>未チェック</v>
      </c>
      <c r="AP21" s="52"/>
      <c r="AQ21" s="26"/>
      <c r="AR21" s="50" t="str">
        <f t="shared" si="13"/>
        <v/>
      </c>
      <c r="AS21" s="50" t="str">
        <f t="shared" si="14"/>
        <v/>
      </c>
      <c r="AT21" s="50" t="str">
        <f t="shared" si="15"/>
        <v/>
      </c>
      <c r="AU21" s="11"/>
      <c r="AV21" s="169" t="str">
        <f t="shared" si="16"/>
        <v/>
      </c>
      <c r="AW21" s="169" t="str">
        <f t="shared" si="17"/>
        <v/>
      </c>
      <c r="AX21" s="173" t="str">
        <f t="shared" si="18"/>
        <v/>
      </c>
      <c r="AY21" s="11"/>
      <c r="AZ21" s="51" t="str">
        <f t="shared" si="19"/>
        <v/>
      </c>
      <c r="BA21" s="51" t="str">
        <f t="shared" si="20"/>
        <v/>
      </c>
      <c r="BB21" s="51" t="str">
        <f t="shared" si="21"/>
        <v/>
      </c>
      <c r="BC21" s="11"/>
      <c r="BD21" s="50" t="str">
        <f t="shared" si="22"/>
        <v/>
      </c>
      <c r="BE21" s="50" t="str">
        <f t="shared" si="23"/>
        <v/>
      </c>
      <c r="BF21" s="50" t="str">
        <f t="shared" si="24"/>
        <v/>
      </c>
      <c r="BH21" s="170" t="str">
        <f t="shared" si="25"/>
        <v/>
      </c>
      <c r="BI21" s="171" t="str">
        <f t="shared" si="29"/>
        <v/>
      </c>
      <c r="BJ21" s="172" t="str">
        <f t="shared" si="30"/>
        <v/>
      </c>
    </row>
    <row r="22" spans="1:62" ht="33" customHeight="1" thickBot="1" x14ac:dyDescent="0.2">
      <c r="A22" s="25">
        <v>14</v>
      </c>
      <c r="C22" s="460"/>
      <c r="D22" s="461"/>
      <c r="E22" s="135"/>
      <c r="F22" s="285"/>
      <c r="G22" s="135"/>
      <c r="H22" s="136"/>
      <c r="I22" s="137"/>
      <c r="J22" s="137"/>
      <c r="K22" s="2" t="str">
        <f t="shared" si="9"/>
        <v/>
      </c>
      <c r="L22" s="7" t="s">
        <v>19</v>
      </c>
      <c r="M22" s="7" t="str">
        <f t="shared" si="26"/>
        <v/>
      </c>
      <c r="N22" s="7" t="s">
        <v>20</v>
      </c>
      <c r="O22" s="7" t="str">
        <f t="shared" si="27"/>
        <v/>
      </c>
      <c r="P22" s="20" t="s">
        <v>21</v>
      </c>
      <c r="Q22" s="25">
        <v>14</v>
      </c>
      <c r="R22" s="30"/>
      <c r="S22" s="51" t="str">
        <f>IF(OR(COUNTIF($I$9:J21,I22)&gt;=1,COUNTIF(I23:$J$38,I22)&gt;=1),"重複","")</f>
        <v/>
      </c>
      <c r="T22" s="2" t="str">
        <f>IF(OR(COUNTIF($I$9:J21,J22)&gt;=1,COUNTIF(I23:$J$38,J22)&gt;=1),"重複","")</f>
        <v/>
      </c>
      <c r="U22" s="89" t="str">
        <f t="shared" si="10"/>
        <v/>
      </c>
      <c r="V22" s="90"/>
      <c r="W22" s="104"/>
      <c r="X22" s="105"/>
      <c r="Y22" s="105"/>
      <c r="Z22" s="105"/>
      <c r="AA22" s="105"/>
      <c r="AB22" s="72"/>
      <c r="AC22" s="105"/>
      <c r="AD22" s="105"/>
      <c r="AE22" s="105"/>
      <c r="AF22" s="105"/>
      <c r="AG22" s="105"/>
      <c r="AH22" s="105"/>
      <c r="AI22" s="105"/>
      <c r="AJ22" s="25"/>
      <c r="AK22" s="76"/>
      <c r="AL22" s="25"/>
      <c r="AM22" s="95" t="str">
        <f t="shared" si="11"/>
        <v/>
      </c>
      <c r="AN22" s="96" t="str">
        <f t="shared" si="12"/>
        <v/>
      </c>
      <c r="AO22" s="97" t="str">
        <f t="shared" si="28"/>
        <v>未チェック</v>
      </c>
      <c r="AP22" s="52"/>
      <c r="AQ22" s="26"/>
      <c r="AR22" s="50" t="str">
        <f t="shared" si="13"/>
        <v/>
      </c>
      <c r="AS22" s="50" t="str">
        <f t="shared" si="14"/>
        <v/>
      </c>
      <c r="AT22" s="50" t="str">
        <f t="shared" si="15"/>
        <v/>
      </c>
      <c r="AU22" s="11"/>
      <c r="AV22" s="169" t="str">
        <f t="shared" si="16"/>
        <v/>
      </c>
      <c r="AW22" s="169" t="str">
        <f t="shared" si="17"/>
        <v/>
      </c>
      <c r="AX22" s="173" t="str">
        <f t="shared" si="18"/>
        <v/>
      </c>
      <c r="AY22" s="11"/>
      <c r="AZ22" s="51" t="str">
        <f t="shared" si="19"/>
        <v/>
      </c>
      <c r="BA22" s="51" t="str">
        <f t="shared" si="20"/>
        <v/>
      </c>
      <c r="BB22" s="51" t="str">
        <f t="shared" si="21"/>
        <v/>
      </c>
      <c r="BC22" s="11"/>
      <c r="BD22" s="50" t="str">
        <f t="shared" si="22"/>
        <v/>
      </c>
      <c r="BE22" s="50" t="str">
        <f t="shared" si="23"/>
        <v/>
      </c>
      <c r="BF22" s="50" t="str">
        <f t="shared" si="24"/>
        <v/>
      </c>
      <c r="BH22" s="170" t="str">
        <f t="shared" si="25"/>
        <v/>
      </c>
      <c r="BI22" s="171" t="str">
        <f t="shared" si="29"/>
        <v/>
      </c>
      <c r="BJ22" s="172" t="str">
        <f t="shared" si="30"/>
        <v/>
      </c>
    </row>
    <row r="23" spans="1:62" ht="33" customHeight="1" thickBot="1" x14ac:dyDescent="0.2">
      <c r="A23" s="25">
        <v>15</v>
      </c>
      <c r="C23" s="462"/>
      <c r="D23" s="463"/>
      <c r="E23" s="140"/>
      <c r="F23" s="286"/>
      <c r="G23" s="140"/>
      <c r="H23" s="136"/>
      <c r="I23" s="142"/>
      <c r="J23" s="142"/>
      <c r="K23" s="3" t="str">
        <f t="shared" si="9"/>
        <v/>
      </c>
      <c r="L23" s="8" t="s">
        <v>19</v>
      </c>
      <c r="M23" s="8" t="str">
        <f t="shared" si="26"/>
        <v/>
      </c>
      <c r="N23" s="8" t="s">
        <v>20</v>
      </c>
      <c r="O23" s="8" t="str">
        <f t="shared" si="27"/>
        <v/>
      </c>
      <c r="P23" s="21" t="s">
        <v>21</v>
      </c>
      <c r="Q23" s="25">
        <v>15</v>
      </c>
      <c r="R23" s="30"/>
      <c r="S23" s="51" t="str">
        <f>IF(OR(COUNTIF($I$9:J22,I23)&gt;=1,COUNTIF(I24:$J$38,I23)&gt;=1),"重複","")</f>
        <v/>
      </c>
      <c r="T23" s="2" t="str">
        <f>IF(OR(COUNTIF($I$9:J22,J23)&gt;=1,COUNTIF(I24:$J$38,J23)&gt;=1),"重複","")</f>
        <v/>
      </c>
      <c r="U23" s="89" t="str">
        <f t="shared" si="10"/>
        <v/>
      </c>
      <c r="V23" s="90"/>
      <c r="W23" s="106" t="s">
        <v>115</v>
      </c>
      <c r="X23" s="402" t="s">
        <v>116</v>
      </c>
      <c r="Y23" s="403"/>
      <c r="Z23" s="403"/>
      <c r="AA23" s="403"/>
      <c r="AB23" s="403"/>
      <c r="AC23" s="404"/>
      <c r="AD23" s="72"/>
      <c r="AE23" s="72"/>
      <c r="AF23" s="72"/>
      <c r="AG23" s="72"/>
      <c r="AH23" s="72"/>
      <c r="AI23" s="72"/>
      <c r="AJ23" s="25"/>
      <c r="AK23" s="107"/>
      <c r="AL23" s="25"/>
      <c r="AM23" s="95" t="str">
        <f t="shared" si="11"/>
        <v/>
      </c>
      <c r="AN23" s="96" t="str">
        <f t="shared" si="12"/>
        <v/>
      </c>
      <c r="AO23" s="97" t="str">
        <f t="shared" si="28"/>
        <v>未チェック</v>
      </c>
      <c r="AP23" s="52"/>
      <c r="AQ23" s="26"/>
      <c r="AR23" s="50" t="str">
        <f t="shared" si="13"/>
        <v/>
      </c>
      <c r="AS23" s="50" t="str">
        <f t="shared" si="14"/>
        <v/>
      </c>
      <c r="AT23" s="50" t="str">
        <f t="shared" si="15"/>
        <v/>
      </c>
      <c r="AU23" s="11"/>
      <c r="AV23" s="169" t="str">
        <f t="shared" si="16"/>
        <v/>
      </c>
      <c r="AW23" s="169" t="str">
        <f t="shared" si="17"/>
        <v/>
      </c>
      <c r="AX23" s="173" t="str">
        <f t="shared" si="18"/>
        <v/>
      </c>
      <c r="AY23" s="11"/>
      <c r="AZ23" s="51" t="str">
        <f t="shared" si="19"/>
        <v/>
      </c>
      <c r="BA23" s="51" t="str">
        <f t="shared" si="20"/>
        <v/>
      </c>
      <c r="BB23" s="51" t="str">
        <f t="shared" si="21"/>
        <v/>
      </c>
      <c r="BC23" s="11"/>
      <c r="BD23" s="50" t="str">
        <f t="shared" si="22"/>
        <v/>
      </c>
      <c r="BE23" s="50" t="str">
        <f t="shared" si="23"/>
        <v/>
      </c>
      <c r="BF23" s="50" t="str">
        <f t="shared" si="24"/>
        <v/>
      </c>
      <c r="BH23" s="170" t="str">
        <f t="shared" si="25"/>
        <v/>
      </c>
      <c r="BI23" s="171" t="str">
        <f t="shared" si="29"/>
        <v/>
      </c>
      <c r="BJ23" s="172" t="str">
        <f t="shared" si="30"/>
        <v/>
      </c>
    </row>
    <row r="24" spans="1:62" ht="33" customHeight="1" x14ac:dyDescent="0.15">
      <c r="A24" s="25">
        <v>16</v>
      </c>
      <c r="C24" s="406"/>
      <c r="D24" s="407"/>
      <c r="E24" s="129"/>
      <c r="F24" s="130"/>
      <c r="G24" s="131"/>
      <c r="H24" s="131"/>
      <c r="I24" s="132"/>
      <c r="J24" s="132"/>
      <c r="K24" s="1" t="str">
        <f t="shared" si="9"/>
        <v/>
      </c>
      <c r="L24" s="6" t="s">
        <v>19</v>
      </c>
      <c r="M24" s="6" t="str">
        <f t="shared" si="26"/>
        <v/>
      </c>
      <c r="N24" s="6" t="s">
        <v>20</v>
      </c>
      <c r="O24" s="6" t="str">
        <f t="shared" si="27"/>
        <v/>
      </c>
      <c r="P24" s="23" t="s">
        <v>21</v>
      </c>
      <c r="Q24" s="25">
        <v>16</v>
      </c>
      <c r="R24" s="30"/>
      <c r="S24" s="51" t="str">
        <f>IF(OR(COUNTIF($I$9:J23,I24)&gt;=1,COUNTIF(I25:$J$38,I24)&gt;=1),"重複","")</f>
        <v/>
      </c>
      <c r="T24" s="2" t="str">
        <f>IF(OR(COUNTIF($I$9:J23,J24)&gt;=1,COUNTIF(I25:$J$38,J24)&gt;=1),"重複","")</f>
        <v/>
      </c>
      <c r="U24" s="89" t="str">
        <f t="shared" si="10"/>
        <v/>
      </c>
      <c r="V24" s="90"/>
      <c r="W24" s="152" t="s">
        <v>88</v>
      </c>
      <c r="X24" s="70" t="str" cm="1">
        <f t="array" ref="X24">IF(AND(ISBLANK($I$9:$I$38),ISBLANK($J$9:$J$38)),"",SUMIF($E$9:$E$38,W24,K$9:K$38)+INT((SUMIF($E$9:$E$38,W24,M$9:M$38)+INT(SUMIF($E$9:$E$38,W24,O$9:O$38)/30))/12))</f>
        <v/>
      </c>
      <c r="Y24" s="33" t="str">
        <f>IF(OR(X24="",X24=0),"","年")</f>
        <v/>
      </c>
      <c r="Z24" s="70" t="str" cm="1">
        <f t="array" ref="Z24">IF(AND(ISBLANK($I$9:$I$38),ISBLANK($J$9:$J$38)),"",IF((SUMIF($E$9:$E$38,W24,M$9:M$38)+INT(SUMIF($E$9:$E$38,W24,O$9:O$38)/30))&lt;12,SUMIF($E$9:$E$38,W24,M$9:M$38)+INT(SUMIF($E$9:$E$38,W24,O$9:O$38)/30),12*((SUMIF($E$9:$E$38,W24,M$9:M$38)+INT(SUMIF($E$9:$E$38,W24,O$9:O$38)/30))/12-INT((SUMIF($E$9:$E$38,W24,M$9:M$38)+INT(SUMIF($E$9:$E$38,W24,O$9:O$38)/30))/12))))</f>
        <v/>
      </c>
      <c r="AA24" s="33" t="str">
        <f>IF(OR(Z24="",Z24=0),"","月")</f>
        <v/>
      </c>
      <c r="AB24" s="33" t="str" cm="1">
        <f t="array" ref="AB24">IF(AND(ISBLANK($I$9:$I$38),ISBLANK($J$9:$J$38)),"",IF(SUMIF($E$9:$E$38,W24,O$9:O$38)&lt;30,SUMIF($E$9:$E$38,W24,O$9:O$38),30*(SUMIF($E$9:$E$38,W24,O$9:O$38)/30-INT(SUMIF($E$9:$E$38,W24,O$9:O$38)/30))))</f>
        <v/>
      </c>
      <c r="AC24" s="39" t="str">
        <f t="shared" ref="AC24:AC31" si="37">IF(OR(AB24="",AB24=0),"","日")</f>
        <v/>
      </c>
      <c r="AD24" s="72"/>
      <c r="AE24" s="72"/>
      <c r="AF24" s="72"/>
      <c r="AG24" s="72"/>
      <c r="AH24" s="72"/>
      <c r="AI24" s="72"/>
      <c r="AJ24" s="25"/>
      <c r="AK24" s="76"/>
      <c r="AL24" s="25"/>
      <c r="AM24" s="95" t="str">
        <f t="shared" si="11"/>
        <v/>
      </c>
      <c r="AN24" s="96" t="str">
        <f t="shared" si="12"/>
        <v/>
      </c>
      <c r="AO24" s="97" t="str">
        <f t="shared" si="28"/>
        <v>未チェック</v>
      </c>
      <c r="AP24" s="52"/>
      <c r="AQ24" s="26"/>
      <c r="AR24" s="50" t="str">
        <f t="shared" si="13"/>
        <v/>
      </c>
      <c r="AS24" s="50" t="str">
        <f t="shared" si="14"/>
        <v/>
      </c>
      <c r="AT24" s="50" t="str">
        <f t="shared" si="15"/>
        <v/>
      </c>
      <c r="AU24" s="11"/>
      <c r="AV24" s="169" t="str">
        <f t="shared" si="16"/>
        <v/>
      </c>
      <c r="AW24" s="169" t="str">
        <f t="shared" si="17"/>
        <v/>
      </c>
      <c r="AX24" s="173" t="str">
        <f t="shared" si="18"/>
        <v/>
      </c>
      <c r="AY24" s="11"/>
      <c r="AZ24" s="51" t="str">
        <f t="shared" si="19"/>
        <v/>
      </c>
      <c r="BA24" s="51" t="str">
        <f t="shared" si="20"/>
        <v/>
      </c>
      <c r="BB24" s="51" t="str">
        <f t="shared" si="21"/>
        <v/>
      </c>
      <c r="BC24" s="11"/>
      <c r="BD24" s="50" t="str">
        <f t="shared" si="22"/>
        <v/>
      </c>
      <c r="BE24" s="50" t="str">
        <f t="shared" si="23"/>
        <v/>
      </c>
      <c r="BF24" s="50" t="str">
        <f t="shared" si="24"/>
        <v/>
      </c>
      <c r="BH24" s="170" t="str">
        <f t="shared" si="25"/>
        <v/>
      </c>
      <c r="BI24" s="171" t="str">
        <f t="shared" si="29"/>
        <v/>
      </c>
      <c r="BJ24" s="172" t="str">
        <f t="shared" si="30"/>
        <v/>
      </c>
    </row>
    <row r="25" spans="1:62" ht="33" customHeight="1" x14ac:dyDescent="0.15">
      <c r="A25" s="25">
        <v>17</v>
      </c>
      <c r="C25" s="398"/>
      <c r="D25" s="399"/>
      <c r="E25" s="133"/>
      <c r="F25" s="134"/>
      <c r="G25" s="135"/>
      <c r="H25" s="136"/>
      <c r="I25" s="137"/>
      <c r="J25" s="137"/>
      <c r="K25" s="2" t="str">
        <f t="shared" si="9"/>
        <v/>
      </c>
      <c r="L25" s="7" t="s">
        <v>19</v>
      </c>
      <c r="M25" s="7" t="str">
        <f t="shared" si="26"/>
        <v/>
      </c>
      <c r="N25" s="7" t="s">
        <v>20</v>
      </c>
      <c r="O25" s="7" t="str">
        <f t="shared" si="27"/>
        <v/>
      </c>
      <c r="P25" s="20" t="s">
        <v>21</v>
      </c>
      <c r="Q25" s="25">
        <v>17</v>
      </c>
      <c r="R25" s="30"/>
      <c r="S25" s="51" t="str">
        <f>IF(OR(COUNTIF($I$9:J24,I25)&gt;=1,COUNTIF(I26:$J$38,I25)&gt;=1),"重複","")</f>
        <v/>
      </c>
      <c r="T25" s="2" t="str">
        <f>IF(OR(COUNTIF($I$9:J24,J25)&gt;=1,COUNTIF(I26:$J$38,J25)&gt;=1),"重複","")</f>
        <v/>
      </c>
      <c r="U25" s="89" t="str">
        <f t="shared" si="10"/>
        <v/>
      </c>
      <c r="V25" s="90"/>
      <c r="W25" s="153" t="s">
        <v>87</v>
      </c>
      <c r="X25" s="71" t="str" cm="1">
        <f t="array" ref="X25">IF(AND(ISBLANK($I$9:$I$38),ISBLANK($J$9:$J$38)),"",SUMIF($E$9:$E$38,W25,K$9:K$38)+INT((SUMIF($E$9:$E$38,W25,M$9:M$38)+INT(SUMIF($E$9:$E$38,W25,O$9:O$38)/30))/12))</f>
        <v/>
      </c>
      <c r="Y25" s="34" t="str">
        <f t="shared" ref="Y25:Y31" si="38">IF(OR(X25="",X25=0),"","年")</f>
        <v/>
      </c>
      <c r="Z25" s="71" t="str" cm="1">
        <f t="array" ref="Z25">IF(AND(ISBLANK($I$9:$I$38),ISBLANK($J$9:$J$38)),"",IF((SUMIF($E$9:$E$38,W25,M$9:M$38)+INT(SUMIF($E$9:$E$38,W25,O$9:O$38)/30))&lt;12,SUMIF($E$9:$E$38,W25,M$9:M$38)+INT(SUMIF($E$9:$E$38,W25,O$9:O$38)/30),12*((SUMIF($E$9:$E$38,W25,M$9:M$38)+INT(SUMIF($E$9:$E$38,W25,O$9:O$38)/30))/12-INT((SUMIF($E$9:$E$38,W25,M$9:M$38)+INT(SUMIF($E$9:$E$38,W25,O$9:O$38)/30))/12))))</f>
        <v/>
      </c>
      <c r="AA25" s="34" t="str">
        <f t="shared" ref="AA25:AA31" si="39">IF(OR(Z25="",Z25=0),"","月")</f>
        <v/>
      </c>
      <c r="AB25" s="34" t="str" cm="1">
        <f t="array" ref="AB25">IF(AND(ISBLANK($I$9:$I$38),ISBLANK($J$9:$J$38)),"",IF(SUMIF($E$9:$E$38,W25,O$9:O$38)&lt;30,SUMIF($E$9:$E$38,W25,O$9:O$38),30*(SUMIF($E$9:$E$38,W25,O$9:O$38)/30-INT(SUMIF($E$9:$E$38,W25,O$9:O$38)/30))))</f>
        <v/>
      </c>
      <c r="AC25" s="40" t="str">
        <f t="shared" si="37"/>
        <v/>
      </c>
      <c r="AD25" s="72"/>
      <c r="AE25" s="72"/>
      <c r="AF25" s="72"/>
      <c r="AG25" s="72"/>
      <c r="AH25" s="72"/>
      <c r="AI25" s="72"/>
      <c r="AJ25" s="25"/>
      <c r="AK25" s="76"/>
      <c r="AL25" s="25"/>
      <c r="AM25" s="95" t="str">
        <f t="shared" si="11"/>
        <v/>
      </c>
      <c r="AN25" s="96" t="str">
        <f t="shared" si="12"/>
        <v/>
      </c>
      <c r="AO25" s="97" t="str">
        <f t="shared" si="28"/>
        <v>未チェック</v>
      </c>
      <c r="AP25" s="52"/>
      <c r="AQ25" s="26"/>
      <c r="AR25" s="50" t="str">
        <f t="shared" si="13"/>
        <v/>
      </c>
      <c r="AS25" s="50" t="str">
        <f t="shared" si="14"/>
        <v/>
      </c>
      <c r="AT25" s="50" t="str">
        <f t="shared" si="15"/>
        <v/>
      </c>
      <c r="AU25" s="11"/>
      <c r="AV25" s="169" t="str">
        <f t="shared" si="16"/>
        <v/>
      </c>
      <c r="AW25" s="169" t="str">
        <f t="shared" si="17"/>
        <v/>
      </c>
      <c r="AX25" s="173" t="str">
        <f t="shared" si="18"/>
        <v/>
      </c>
      <c r="AY25" s="11"/>
      <c r="AZ25" s="51" t="str">
        <f t="shared" si="19"/>
        <v/>
      </c>
      <c r="BA25" s="51" t="str">
        <f t="shared" si="20"/>
        <v/>
      </c>
      <c r="BB25" s="51" t="str">
        <f t="shared" si="21"/>
        <v/>
      </c>
      <c r="BC25" s="11"/>
      <c r="BD25" s="50" t="str">
        <f t="shared" si="22"/>
        <v/>
      </c>
      <c r="BE25" s="50" t="str">
        <f t="shared" si="23"/>
        <v/>
      </c>
      <c r="BF25" s="50" t="str">
        <f t="shared" si="24"/>
        <v/>
      </c>
      <c r="BH25" s="170" t="str">
        <f t="shared" si="25"/>
        <v/>
      </c>
      <c r="BI25" s="171" t="str">
        <f t="shared" si="29"/>
        <v/>
      </c>
      <c r="BJ25" s="172" t="str">
        <f t="shared" si="30"/>
        <v/>
      </c>
    </row>
    <row r="26" spans="1:62" ht="33" customHeight="1" x14ac:dyDescent="0.15">
      <c r="A26" s="25">
        <v>18</v>
      </c>
      <c r="C26" s="398"/>
      <c r="D26" s="399"/>
      <c r="E26" s="133"/>
      <c r="F26" s="134"/>
      <c r="G26" s="135"/>
      <c r="H26" s="136"/>
      <c r="I26" s="137"/>
      <c r="J26" s="137"/>
      <c r="K26" s="2" t="str">
        <f t="shared" si="9"/>
        <v/>
      </c>
      <c r="L26" s="7" t="s">
        <v>19</v>
      </c>
      <c r="M26" s="7" t="str">
        <f t="shared" si="26"/>
        <v/>
      </c>
      <c r="N26" s="7" t="s">
        <v>20</v>
      </c>
      <c r="O26" s="7" t="str">
        <f t="shared" si="27"/>
        <v/>
      </c>
      <c r="P26" s="20" t="s">
        <v>21</v>
      </c>
      <c r="Q26" s="25">
        <v>18</v>
      </c>
      <c r="R26" s="30"/>
      <c r="S26" s="51" t="str">
        <f>IF(OR(COUNTIF($I$9:J25,I26)&gt;=1,COUNTIF(I27:$J$38,I26)&gt;=1),"重複","")</f>
        <v/>
      </c>
      <c r="T26" s="2" t="str">
        <f>IF(OR(COUNTIF($I$9:J25,J26)&gt;=1,COUNTIF(I27:$J$38,J26)&gt;=1),"重複","")</f>
        <v/>
      </c>
      <c r="U26" s="89" t="str">
        <f t="shared" si="10"/>
        <v/>
      </c>
      <c r="V26" s="90"/>
      <c r="W26" s="153" t="s">
        <v>171</v>
      </c>
      <c r="X26" s="71" t="str" cm="1">
        <f t="array" ref="X26">IF(AND(ISBLANK($I$9:$I$38),ISBLANK($J$9:$J$38)),"",SUMIF($E$9:$E$38,W26,K$9:K$38)+INT((SUMIF($E$9:$E$38,W26,M$9:M$38)+INT(SUMIF($E$9:$E$38,W26,O$9:O$38)/30))/12))</f>
        <v/>
      </c>
      <c r="Y26" s="34" t="str">
        <f t="shared" si="38"/>
        <v/>
      </c>
      <c r="Z26" s="71" t="str" cm="1">
        <f t="array" ref="Z26">IF(AND(ISBLANK($I$9:$I$38),ISBLANK($J$9:$J$38)),"",IF((SUMIF($E$9:$E$38,W26,M$9:M$38)+INT(SUMIF($E$9:$E$38,W26,O$9:O$38)/30))&lt;12,SUMIF($E$9:$E$38,W26,M$9:M$38)+INT(SUMIF($E$9:$E$38,W26,O$9:O$38)/30),12*((SUMIF($E$9:$E$38,W26,M$9:M$38)+INT(SUMIF($E$9:$E$38,W26,O$9:O$38)/30))/12-INT((SUMIF($E$9:$E$38,W26,M$9:M$38)+INT(SUMIF($E$9:$E$38,W26,O$9:O$38)/30))/12))))</f>
        <v/>
      </c>
      <c r="AA26" s="34" t="str">
        <f t="shared" si="39"/>
        <v/>
      </c>
      <c r="AB26" s="34" t="str" cm="1">
        <f t="array" ref="AB26">IF(AND(ISBLANK($I$9:$I$38),ISBLANK($J$9:$J$38)),"",IF(SUMIF($E$9:$E$38,W26,O$9:O$38)&lt;30,SUMIF($E$9:$E$38,W26,O$9:O$38),30*(SUMIF($E$9:$E$38,W26,O$9:O$38)/30-INT(SUMIF($E$9:$E$38,W26,O$9:O$38)/30))))</f>
        <v/>
      </c>
      <c r="AC26" s="40" t="str">
        <f t="shared" si="37"/>
        <v/>
      </c>
      <c r="AD26" s="72"/>
      <c r="AE26" s="72"/>
      <c r="AF26" s="72"/>
      <c r="AG26" s="72"/>
      <c r="AH26" s="72"/>
      <c r="AI26" s="72"/>
      <c r="AJ26" s="25"/>
      <c r="AK26" s="76"/>
      <c r="AL26" s="25"/>
      <c r="AM26" s="95" t="str">
        <f t="shared" si="11"/>
        <v/>
      </c>
      <c r="AN26" s="96" t="str">
        <f t="shared" si="12"/>
        <v/>
      </c>
      <c r="AO26" s="97" t="str">
        <f t="shared" si="28"/>
        <v>未チェック</v>
      </c>
      <c r="AP26" s="52"/>
      <c r="AQ26" s="26"/>
      <c r="AR26" s="50" t="str">
        <f t="shared" si="13"/>
        <v/>
      </c>
      <c r="AS26" s="50" t="str">
        <f t="shared" si="14"/>
        <v/>
      </c>
      <c r="AT26" s="50" t="str">
        <f t="shared" si="15"/>
        <v/>
      </c>
      <c r="AU26" s="11"/>
      <c r="AV26" s="169" t="str">
        <f t="shared" si="16"/>
        <v/>
      </c>
      <c r="AW26" s="169" t="str">
        <f t="shared" si="17"/>
        <v/>
      </c>
      <c r="AX26" s="173" t="str">
        <f t="shared" si="18"/>
        <v/>
      </c>
      <c r="AY26" s="11"/>
      <c r="AZ26" s="51" t="str">
        <f t="shared" si="19"/>
        <v/>
      </c>
      <c r="BA26" s="51" t="str">
        <f t="shared" si="20"/>
        <v/>
      </c>
      <c r="BB26" s="51" t="str">
        <f t="shared" si="21"/>
        <v/>
      </c>
      <c r="BC26" s="11"/>
      <c r="BD26" s="50" t="str">
        <f t="shared" si="22"/>
        <v/>
      </c>
      <c r="BE26" s="50" t="str">
        <f t="shared" si="23"/>
        <v/>
      </c>
      <c r="BF26" s="50" t="str">
        <f t="shared" si="24"/>
        <v/>
      </c>
      <c r="BH26" s="170" t="str">
        <f t="shared" si="25"/>
        <v/>
      </c>
      <c r="BI26" s="171" t="str">
        <f t="shared" si="29"/>
        <v/>
      </c>
      <c r="BJ26" s="172" t="str">
        <f t="shared" si="30"/>
        <v/>
      </c>
    </row>
    <row r="27" spans="1:62" ht="33" customHeight="1" x14ac:dyDescent="0.15">
      <c r="A27" s="25">
        <v>19</v>
      </c>
      <c r="C27" s="398"/>
      <c r="D27" s="399"/>
      <c r="E27" s="133"/>
      <c r="F27" s="134"/>
      <c r="G27" s="135"/>
      <c r="H27" s="136"/>
      <c r="I27" s="137"/>
      <c r="J27" s="137"/>
      <c r="K27" s="2" t="str">
        <f t="shared" si="9"/>
        <v/>
      </c>
      <c r="L27" s="7" t="s">
        <v>19</v>
      </c>
      <c r="M27" s="7" t="str">
        <f t="shared" si="26"/>
        <v/>
      </c>
      <c r="N27" s="7" t="s">
        <v>20</v>
      </c>
      <c r="O27" s="7" t="str">
        <f t="shared" si="27"/>
        <v/>
      </c>
      <c r="P27" s="20" t="s">
        <v>21</v>
      </c>
      <c r="Q27" s="25">
        <v>19</v>
      </c>
      <c r="R27" s="30"/>
      <c r="S27" s="51" t="str">
        <f>IF(OR(COUNTIF($I$9:J26,I27)&gt;=1,COUNTIF(I28:$J$38,I27)&gt;=1),"重複","")</f>
        <v/>
      </c>
      <c r="T27" s="2" t="str">
        <f>IF(OR(COUNTIF($I$9:J26,J27)&gt;=1,COUNTIF(I28:$J$38,J27)&gt;=1),"重複","")</f>
        <v/>
      </c>
      <c r="U27" s="89" t="str">
        <f t="shared" si="10"/>
        <v/>
      </c>
      <c r="V27" s="90"/>
      <c r="W27" s="153" t="s">
        <v>172</v>
      </c>
      <c r="X27" s="71" t="str" cm="1">
        <f t="array" ref="X27">IF(AND(ISBLANK($I$9:$I$38),ISBLANK($J$9:$J$38)),"",SUMIF($E$9:$E$38,W27,K$9:K$38)+INT((SUMIF($E$9:$E$38,W27,M$9:M$38)+INT(SUMIF($E$9:$E$38,W27,O$9:O$38)/30))/12))</f>
        <v/>
      </c>
      <c r="Y27" s="34" t="str">
        <f t="shared" si="38"/>
        <v/>
      </c>
      <c r="Z27" s="71" t="str" cm="1">
        <f t="array" ref="Z27">IF(AND(ISBLANK($I$9:$I$38),ISBLANK($J$9:$J$38)),"",IF((SUMIF($E$9:$E$38,W27,M$9:M$38)+INT(SUMIF($E$9:$E$38,W27,O$9:O$38)/30))&lt;12,SUMIF($E$9:$E$38,W27,M$9:M$38)+INT(SUMIF($E$9:$E$38,W27,O$9:O$38)/30),12*((SUMIF($E$9:$E$38,W27,M$9:M$38)+INT(SUMIF($E$9:$E$38,W27,O$9:O$38)/30))/12-INT((SUMIF($E$9:$E$38,W27,M$9:M$38)+INT(SUMIF($E$9:$E$38,W27,O$9:O$38)/30))/12))))</f>
        <v/>
      </c>
      <c r="AA27" s="34" t="str">
        <f t="shared" si="39"/>
        <v/>
      </c>
      <c r="AB27" s="34" t="str" cm="1">
        <f t="array" ref="AB27">IF(AND(ISBLANK($I$9:$I$38),ISBLANK($J$9:$J$38)),"",IF(SUMIF($E$9:$E$38,W27,O$9:O$38)&lt;30,SUMIF($E$9:$E$38,W27,O$9:O$38),30*(SUMIF($E$9:$E$38,W27,O$9:O$38)/30-INT(SUMIF($E$9:$E$38,W27,O$9:O$38)/30))))</f>
        <v/>
      </c>
      <c r="AC27" s="40" t="str">
        <f t="shared" si="37"/>
        <v/>
      </c>
      <c r="AD27" s="72"/>
      <c r="AE27" s="72"/>
      <c r="AF27" s="72"/>
      <c r="AG27" s="72"/>
      <c r="AH27" s="72"/>
      <c r="AI27" s="72"/>
      <c r="AJ27" s="25"/>
      <c r="AK27" s="76"/>
      <c r="AL27" s="25"/>
      <c r="AM27" s="95" t="str">
        <f t="shared" si="11"/>
        <v/>
      </c>
      <c r="AN27" s="96" t="str">
        <f t="shared" si="12"/>
        <v/>
      </c>
      <c r="AO27" s="97" t="str">
        <f t="shared" si="28"/>
        <v>未チェック</v>
      </c>
      <c r="AP27" s="52"/>
      <c r="AQ27" s="26"/>
      <c r="AR27" s="50" t="str">
        <f t="shared" si="13"/>
        <v/>
      </c>
      <c r="AS27" s="50" t="str">
        <f t="shared" si="14"/>
        <v/>
      </c>
      <c r="AT27" s="50" t="str">
        <f t="shared" si="15"/>
        <v/>
      </c>
      <c r="AU27" s="11"/>
      <c r="AV27" s="169" t="str">
        <f t="shared" si="16"/>
        <v/>
      </c>
      <c r="AW27" s="169" t="str">
        <f t="shared" si="17"/>
        <v/>
      </c>
      <c r="AX27" s="173" t="str">
        <f t="shared" si="18"/>
        <v/>
      </c>
      <c r="AY27" s="11"/>
      <c r="AZ27" s="51" t="str">
        <f t="shared" si="19"/>
        <v/>
      </c>
      <c r="BA27" s="51" t="str">
        <f t="shared" si="20"/>
        <v/>
      </c>
      <c r="BB27" s="51" t="str">
        <f t="shared" si="21"/>
        <v/>
      </c>
      <c r="BC27" s="11"/>
      <c r="BD27" s="50" t="str">
        <f t="shared" si="22"/>
        <v/>
      </c>
      <c r="BE27" s="50" t="str">
        <f t="shared" si="23"/>
        <v/>
      </c>
      <c r="BF27" s="50" t="str">
        <f t="shared" si="24"/>
        <v/>
      </c>
      <c r="BH27" s="170" t="str">
        <f t="shared" si="25"/>
        <v/>
      </c>
      <c r="BI27" s="171" t="str">
        <f t="shared" si="29"/>
        <v/>
      </c>
      <c r="BJ27" s="172" t="str">
        <f t="shared" si="30"/>
        <v/>
      </c>
    </row>
    <row r="28" spans="1:62" ht="33" customHeight="1" thickBot="1" x14ac:dyDescent="0.2">
      <c r="A28" s="25">
        <v>20</v>
      </c>
      <c r="C28" s="400"/>
      <c r="D28" s="401"/>
      <c r="E28" s="138"/>
      <c r="F28" s="139"/>
      <c r="G28" s="140"/>
      <c r="H28" s="141"/>
      <c r="I28" s="142"/>
      <c r="J28" s="142"/>
      <c r="K28" s="3" t="str">
        <f t="shared" si="9"/>
        <v/>
      </c>
      <c r="L28" s="8" t="s">
        <v>19</v>
      </c>
      <c r="M28" s="8" t="str">
        <f t="shared" si="26"/>
        <v/>
      </c>
      <c r="N28" s="8" t="s">
        <v>20</v>
      </c>
      <c r="O28" s="8" t="str">
        <f t="shared" si="27"/>
        <v/>
      </c>
      <c r="P28" s="21" t="s">
        <v>21</v>
      </c>
      <c r="Q28" s="25">
        <v>20</v>
      </c>
      <c r="R28" s="30"/>
      <c r="S28" s="51" t="str">
        <f>IF(OR(COUNTIF($I$9:J27,I28)&gt;=1,COUNTIF(I29:$J$38,I28)&gt;=1),"重複","")</f>
        <v/>
      </c>
      <c r="T28" s="2" t="str">
        <f>IF(OR(COUNTIF($I$9:J27,J28)&gt;=1,COUNTIF(I29:$J$38,J28)&gt;=1),"重複","")</f>
        <v/>
      </c>
      <c r="U28" s="89" t="str">
        <f t="shared" si="10"/>
        <v/>
      </c>
      <c r="V28" s="90"/>
      <c r="W28" s="153" t="s">
        <v>173</v>
      </c>
      <c r="X28" s="71" t="str" cm="1">
        <f t="array" ref="X28">IF(AND(ISBLANK($I$9:$I$38),ISBLANK($J$9:$J$38)),"",SUMIF($E$9:$E$38,W28,K$9:K$38)+INT((SUMIF($E$9:$E$38,W28,M$9:M$38)+INT(SUMIF($E$9:$E$38,W28,O$9:O$38)/30))/12))</f>
        <v/>
      </c>
      <c r="Y28" s="34" t="str">
        <f t="shared" si="38"/>
        <v/>
      </c>
      <c r="Z28" s="71" t="str" cm="1">
        <f t="array" ref="Z28">IF(AND(ISBLANK($I$9:$I$38),ISBLANK($J$9:$J$38)),"",IF((SUMIF($E$9:$E$38,W28,M$9:M$38)+INT(SUMIF($E$9:$E$38,W28,O$9:O$38)/30))&lt;12,SUMIF($E$9:$E$38,W28,M$9:M$38)+INT(SUMIF($E$9:$E$38,W28,O$9:O$38)/30),12*((SUMIF($E$9:$E$38,W28,M$9:M$38)+INT(SUMIF($E$9:$E$38,W28,O$9:O$38)/30))/12-INT((SUMIF($E$9:$E$38,W28,M$9:M$38)+INT(SUMIF($E$9:$E$38,W28,O$9:O$38)/30))/12))))</f>
        <v/>
      </c>
      <c r="AA28" s="34" t="str">
        <f t="shared" si="39"/>
        <v/>
      </c>
      <c r="AB28" s="34" t="str" cm="1">
        <f t="array" ref="AB28">IF(AND(ISBLANK($I$9:$I$38),ISBLANK($J$9:$J$38)),"",IF(SUMIF($E$9:$E$38,W28,O$9:O$38)&lt;30,SUMIF($E$9:$E$38,W28,O$9:O$38),30*(SUMIF($E$9:$E$38,W28,O$9:O$38)/30-INT(SUMIF($E$9:$E$38,W28,O$9:O$38)/30))))</f>
        <v/>
      </c>
      <c r="AC28" s="40" t="str">
        <f t="shared" si="37"/>
        <v/>
      </c>
      <c r="AD28" s="72"/>
      <c r="AE28" s="72"/>
      <c r="AF28" s="72"/>
      <c r="AG28" s="72"/>
      <c r="AH28" s="72"/>
      <c r="AI28" s="72"/>
      <c r="AJ28" s="25"/>
      <c r="AK28" s="76"/>
      <c r="AL28" s="25"/>
      <c r="AM28" s="95" t="str">
        <f t="shared" si="11"/>
        <v/>
      </c>
      <c r="AN28" s="96" t="str">
        <f t="shared" si="12"/>
        <v/>
      </c>
      <c r="AO28" s="97" t="str">
        <f t="shared" si="28"/>
        <v>未チェック</v>
      </c>
      <c r="AP28" s="52"/>
      <c r="AQ28" s="26"/>
      <c r="AR28" s="50" t="str">
        <f t="shared" si="13"/>
        <v/>
      </c>
      <c r="AS28" s="50" t="str">
        <f t="shared" si="14"/>
        <v/>
      </c>
      <c r="AT28" s="50" t="str">
        <f t="shared" si="15"/>
        <v/>
      </c>
      <c r="AU28" s="11"/>
      <c r="AV28" s="169" t="str">
        <f t="shared" si="16"/>
        <v/>
      </c>
      <c r="AW28" s="169" t="str">
        <f t="shared" si="17"/>
        <v/>
      </c>
      <c r="AX28" s="173" t="str">
        <f t="shared" si="18"/>
        <v/>
      </c>
      <c r="AY28" s="11"/>
      <c r="AZ28" s="51" t="str">
        <f t="shared" si="19"/>
        <v/>
      </c>
      <c r="BA28" s="51" t="str">
        <f t="shared" si="20"/>
        <v/>
      </c>
      <c r="BB28" s="51" t="str">
        <f t="shared" si="21"/>
        <v/>
      </c>
      <c r="BC28" s="11"/>
      <c r="BD28" s="50" t="str">
        <f t="shared" si="22"/>
        <v/>
      </c>
      <c r="BE28" s="50" t="str">
        <f t="shared" si="23"/>
        <v/>
      </c>
      <c r="BF28" s="50" t="str">
        <f t="shared" si="24"/>
        <v/>
      </c>
      <c r="BH28" s="170" t="str">
        <f t="shared" si="25"/>
        <v/>
      </c>
      <c r="BI28" s="171" t="str">
        <f t="shared" si="29"/>
        <v/>
      </c>
      <c r="BJ28" s="172" t="str">
        <f t="shared" si="30"/>
        <v/>
      </c>
    </row>
    <row r="29" spans="1:62" ht="33" customHeight="1" x14ac:dyDescent="0.15">
      <c r="A29" s="25">
        <v>21</v>
      </c>
      <c r="C29" s="406"/>
      <c r="D29" s="407"/>
      <c r="E29" s="129"/>
      <c r="F29" s="130"/>
      <c r="G29" s="131"/>
      <c r="H29" s="131"/>
      <c r="I29" s="132"/>
      <c r="J29" s="132"/>
      <c r="K29" s="1" t="str">
        <f t="shared" si="9"/>
        <v/>
      </c>
      <c r="L29" s="6" t="s">
        <v>19</v>
      </c>
      <c r="M29" s="6" t="str">
        <f t="shared" si="26"/>
        <v/>
      </c>
      <c r="N29" s="6" t="s">
        <v>20</v>
      </c>
      <c r="O29" s="6" t="str">
        <f t="shared" si="27"/>
        <v/>
      </c>
      <c r="P29" s="23" t="s">
        <v>21</v>
      </c>
      <c r="Q29" s="25">
        <v>21</v>
      </c>
      <c r="R29" s="30"/>
      <c r="S29" s="51" t="str">
        <f>IF(OR(COUNTIF($I$9:J28,I29)&gt;=1,COUNTIF(I30:$J$38,I29)&gt;=1),"重複","")</f>
        <v/>
      </c>
      <c r="T29" s="2" t="str">
        <f>IF(OR(COUNTIF($I$9:J28,J29)&gt;=1,COUNTIF(I30:$J$38,J29)&gt;=1),"重複","")</f>
        <v/>
      </c>
      <c r="U29" s="89" t="str">
        <f t="shared" si="10"/>
        <v/>
      </c>
      <c r="V29" s="90"/>
      <c r="W29" s="153" t="s">
        <v>140</v>
      </c>
      <c r="X29" s="71" t="str" cm="1">
        <f t="array" ref="X29">IF(AND(ISBLANK($I$9:$I$38),ISBLANK($J$9:$J$38)),"",SUMIF($E$9:$E$38,W29,K$9:K$38)+INT((SUMIF($E$9:$E$38,W29,M$9:M$38)+INT(SUMIF($E$9:$E$38,W29,O$9:O$38)/30))/12))</f>
        <v/>
      </c>
      <c r="Y29" s="34" t="str">
        <f t="shared" si="38"/>
        <v/>
      </c>
      <c r="Z29" s="71" t="str" cm="1">
        <f t="array" ref="Z29">IF(AND(ISBLANK($I$9:$I$38),ISBLANK($J$9:$J$38)),"",IF((SUMIF($E$9:$E$38,W29,M$9:M$38)+INT(SUMIF($E$9:$E$38,W29,O$9:O$38)/30))&lt;12,SUMIF($E$9:$E$38,W29,M$9:M$38)+INT(SUMIF($E$9:$E$38,W29,O$9:O$38)/30),12*((SUMIF($E$9:$E$38,W29,M$9:M$38)+INT(SUMIF($E$9:$E$38,W29,O$9:O$38)/30))/12-INT((SUMIF($E$9:$E$38,W29,M$9:M$38)+INT(SUMIF($E$9:$E$38,W29,O$9:O$38)/30))/12))))</f>
        <v/>
      </c>
      <c r="AA29" s="34" t="str">
        <f t="shared" si="39"/>
        <v/>
      </c>
      <c r="AB29" s="34" t="str" cm="1">
        <f t="array" ref="AB29">IF(AND(ISBLANK($I$9:$I$38),ISBLANK($J$9:$J$38)),"",IF(SUMIF($E$9:$E$38,W29,O$9:O$38)&lt;30,SUMIF($E$9:$E$38,W29,O$9:O$38),30*(SUMIF($E$9:$E$38,W29,O$9:O$38)/30-INT(SUMIF($E$9:$E$38,W29,O$9:O$38)/30))))</f>
        <v/>
      </c>
      <c r="AC29" s="40" t="str">
        <f t="shared" si="37"/>
        <v/>
      </c>
      <c r="AD29" s="72"/>
      <c r="AE29" s="72"/>
      <c r="AF29" s="72"/>
      <c r="AG29" s="72"/>
      <c r="AH29" s="72"/>
      <c r="AI29" s="72"/>
      <c r="AJ29" s="25"/>
      <c r="AK29" s="76"/>
      <c r="AL29" s="25"/>
      <c r="AM29" s="95" t="str">
        <f t="shared" si="11"/>
        <v/>
      </c>
      <c r="AN29" s="96" t="str">
        <f t="shared" si="12"/>
        <v/>
      </c>
      <c r="AO29" s="97" t="str">
        <f t="shared" si="28"/>
        <v>未チェック</v>
      </c>
      <c r="AP29" s="52"/>
      <c r="AQ29" s="26"/>
      <c r="AR29" s="50" t="str">
        <f t="shared" si="13"/>
        <v/>
      </c>
      <c r="AS29" s="50" t="str">
        <f t="shared" si="14"/>
        <v/>
      </c>
      <c r="AT29" s="50" t="str">
        <f t="shared" si="15"/>
        <v/>
      </c>
      <c r="AU29" s="11"/>
      <c r="AV29" s="169" t="str">
        <f t="shared" si="16"/>
        <v/>
      </c>
      <c r="AW29" s="169" t="str">
        <f t="shared" si="17"/>
        <v/>
      </c>
      <c r="AX29" s="173" t="str">
        <f t="shared" si="18"/>
        <v/>
      </c>
      <c r="AY29" s="11"/>
      <c r="AZ29" s="51" t="str">
        <f t="shared" si="19"/>
        <v/>
      </c>
      <c r="BA29" s="51" t="str">
        <f t="shared" si="20"/>
        <v/>
      </c>
      <c r="BB29" s="51" t="str">
        <f t="shared" si="21"/>
        <v/>
      </c>
      <c r="BC29" s="11"/>
      <c r="BD29" s="50" t="str">
        <f t="shared" si="22"/>
        <v/>
      </c>
      <c r="BE29" s="50" t="str">
        <f t="shared" si="23"/>
        <v/>
      </c>
      <c r="BF29" s="50" t="str">
        <f t="shared" si="24"/>
        <v/>
      </c>
      <c r="BH29" s="170" t="str">
        <f t="shared" si="25"/>
        <v/>
      </c>
      <c r="BI29" s="171" t="str">
        <f t="shared" si="29"/>
        <v/>
      </c>
      <c r="BJ29" s="172" t="str">
        <f t="shared" si="30"/>
        <v/>
      </c>
    </row>
    <row r="30" spans="1:62" ht="33" customHeight="1" x14ac:dyDescent="0.15">
      <c r="A30" s="25">
        <v>22</v>
      </c>
      <c r="C30" s="398"/>
      <c r="D30" s="399"/>
      <c r="E30" s="133"/>
      <c r="F30" s="134"/>
      <c r="G30" s="135"/>
      <c r="H30" s="136"/>
      <c r="I30" s="137"/>
      <c r="J30" s="137"/>
      <c r="K30" s="2" t="str">
        <f>IF(BH30=0,"",BH30)</f>
        <v/>
      </c>
      <c r="L30" s="7" t="s">
        <v>19</v>
      </c>
      <c r="M30" s="7" t="str">
        <f t="shared" si="26"/>
        <v/>
      </c>
      <c r="N30" s="7" t="s">
        <v>20</v>
      </c>
      <c r="O30" s="7" t="str">
        <f t="shared" si="27"/>
        <v/>
      </c>
      <c r="P30" s="20" t="s">
        <v>21</v>
      </c>
      <c r="Q30" s="25">
        <v>22</v>
      </c>
      <c r="R30" s="30"/>
      <c r="S30" s="51" t="str">
        <f>IF(OR(COUNTIF($I$9:J29,I30)&gt;=1,COUNTIF(I31:$J$38,I30)&gt;=1),"重複","")</f>
        <v/>
      </c>
      <c r="T30" s="2" t="str">
        <f>IF(OR(COUNTIF($I$9:J29,J30)&gt;=1,COUNTIF(I31:$J$38,J30)&gt;=1),"重複","")</f>
        <v/>
      </c>
      <c r="U30" s="89" t="str">
        <f t="shared" si="10"/>
        <v/>
      </c>
      <c r="V30" s="90"/>
      <c r="W30" s="153" t="s">
        <v>18</v>
      </c>
      <c r="X30" s="71" t="str" cm="1">
        <f t="array" ref="X30">IF(AND(ISBLANK($I$9:$I$38),ISBLANK($J$9:$J$38)),"",SUMIF($E$9:$E$38,W30,K$9:K$38)+INT((SUMIF($E$9:$E$38,W30,M$9:M$38)+INT(SUMIF($E$9:$E$38,W30,O$9:O$38)/30))/12))</f>
        <v/>
      </c>
      <c r="Y30" s="34" t="str">
        <f t="shared" si="38"/>
        <v/>
      </c>
      <c r="Z30" s="71" t="str" cm="1">
        <f t="array" ref="Z30">IF(AND(ISBLANK($I$9:$I$38),ISBLANK($J$9:$J$38)),"",IF((SUMIF($E$9:$E$38,W30,M$9:M$38)+INT(SUMIF($E$9:$E$38,W30,O$9:O$38)/30))&lt;12,SUMIF($E$9:$E$38,W30,M$9:M$38)+INT(SUMIF($E$9:$E$38,W30,O$9:O$38)/30),12*((SUMIF($E$9:$E$38,W30,M$9:M$38)+INT(SUMIF($E$9:$E$38,W30,O$9:O$38)/30))/12-INT((SUMIF($E$9:$E$38,W30,M$9:M$38)+INT(SUMIF($E$9:$E$38,W30,O$9:O$38)/30))/12))))</f>
        <v/>
      </c>
      <c r="AA30" s="34" t="str">
        <f t="shared" si="39"/>
        <v/>
      </c>
      <c r="AB30" s="34" t="str" cm="1">
        <f t="array" ref="AB30">IF(AND(ISBLANK($I$9:$I$38),ISBLANK($J$9:$J$38)),"",IF(SUMIF($E$9:$E$38,W30,O$9:O$38)&lt;30,SUMIF($E$9:$E$38,W30,O$9:O$38),30*(SUMIF($E$9:$E$38,W30,O$9:O$38)/30-INT(SUMIF($E$9:$E$38,W30,O$9:O$38)/30))))</f>
        <v/>
      </c>
      <c r="AC30" s="40" t="str">
        <f t="shared" si="37"/>
        <v/>
      </c>
      <c r="AD30" s="72"/>
      <c r="AE30" s="72"/>
      <c r="AF30" s="72"/>
      <c r="AG30" s="72"/>
      <c r="AH30" s="72"/>
      <c r="AI30" s="72"/>
      <c r="AJ30" s="25"/>
      <c r="AK30" s="76"/>
      <c r="AL30" s="25"/>
      <c r="AM30" s="95" t="str">
        <f t="shared" si="11"/>
        <v/>
      </c>
      <c r="AN30" s="96" t="str">
        <f t="shared" si="12"/>
        <v/>
      </c>
      <c r="AO30" s="97" t="str">
        <f t="shared" si="28"/>
        <v>未チェック</v>
      </c>
      <c r="AP30" s="52"/>
      <c r="AQ30" s="26"/>
      <c r="AR30" s="50" t="str">
        <f t="shared" si="13"/>
        <v/>
      </c>
      <c r="AS30" s="50" t="str">
        <f t="shared" si="14"/>
        <v/>
      </c>
      <c r="AT30" s="50" t="str">
        <f t="shared" si="15"/>
        <v/>
      </c>
      <c r="AU30" s="11"/>
      <c r="AV30" s="169" t="str">
        <f t="shared" si="16"/>
        <v/>
      </c>
      <c r="AW30" s="169" t="str">
        <f t="shared" si="17"/>
        <v/>
      </c>
      <c r="AX30" s="173" t="str">
        <f t="shared" si="18"/>
        <v/>
      </c>
      <c r="AY30" s="11"/>
      <c r="AZ30" s="51" t="str">
        <f t="shared" si="19"/>
        <v/>
      </c>
      <c r="BA30" s="51" t="str">
        <f t="shared" si="20"/>
        <v/>
      </c>
      <c r="BB30" s="51" t="str">
        <f t="shared" si="21"/>
        <v/>
      </c>
      <c r="BC30" s="11"/>
      <c r="BD30" s="50" t="str">
        <f t="shared" si="22"/>
        <v/>
      </c>
      <c r="BE30" s="50" t="str">
        <f t="shared" si="23"/>
        <v/>
      </c>
      <c r="BF30" s="50" t="str">
        <f t="shared" si="24"/>
        <v/>
      </c>
      <c r="BH30" s="170" t="str">
        <f t="shared" si="25"/>
        <v/>
      </c>
      <c r="BI30" s="171" t="str">
        <f t="shared" si="29"/>
        <v/>
      </c>
      <c r="BJ30" s="172" t="str">
        <f t="shared" si="30"/>
        <v/>
      </c>
    </row>
    <row r="31" spans="1:62" ht="33" customHeight="1" thickBot="1" x14ac:dyDescent="0.2">
      <c r="A31" s="25">
        <v>23</v>
      </c>
      <c r="C31" s="398"/>
      <c r="D31" s="399"/>
      <c r="E31" s="133"/>
      <c r="F31" s="134"/>
      <c r="G31" s="135"/>
      <c r="H31" s="136"/>
      <c r="I31" s="137"/>
      <c r="J31" s="137"/>
      <c r="K31" s="2" t="str">
        <f>IF(BH31=0,"",BH31)</f>
        <v/>
      </c>
      <c r="L31" s="7" t="s">
        <v>19</v>
      </c>
      <c r="M31" s="7" t="str">
        <f t="shared" si="26"/>
        <v/>
      </c>
      <c r="N31" s="7" t="s">
        <v>20</v>
      </c>
      <c r="O31" s="7" t="str">
        <f t="shared" si="27"/>
        <v/>
      </c>
      <c r="P31" s="20" t="s">
        <v>21</v>
      </c>
      <c r="Q31" s="25">
        <v>23</v>
      </c>
      <c r="R31" s="30"/>
      <c r="S31" s="51" t="str">
        <f>IF(OR(COUNTIF($I$9:J30,I31)&gt;=1,COUNTIF(I32:$J$38,I31)&gt;=1),"重複","")</f>
        <v/>
      </c>
      <c r="T31" s="2" t="str">
        <f>IF(OR(COUNTIF($I$9:J30,J31)&gt;=1,COUNTIF(I32:$J$38,J31)&gt;=1),"重複","")</f>
        <v/>
      </c>
      <c r="U31" s="89" t="str">
        <f t="shared" si="10"/>
        <v/>
      </c>
      <c r="V31" s="90"/>
      <c r="W31" s="154"/>
      <c r="X31" s="75" t="str" cm="1">
        <f t="array" ref="X31">IF(AND(ISBLANK($I$9:$I$38),ISBLANK($J$9:$J$38)),"",SUMIF($E$9:$E$38,W31,K$9:K$38)+INT((SUMIF($E$9:$E$38,W31,M$9:M$38)+INT(SUMIF($E$9:$E$38,W31,O$9:O$38)/30))/12))</f>
        <v/>
      </c>
      <c r="Y31" s="35" t="str">
        <f t="shared" si="38"/>
        <v/>
      </c>
      <c r="Z31" s="75" t="str" cm="1">
        <f t="array" ref="Z31">IF(AND(ISBLANK($I$9:$I$38),ISBLANK($J$9:$J$38)),"",IF((SUMIF($E$9:$E$38,W31,M$9:M$38)+INT(SUMIF($E$9:$E$38,W31,O$9:O$38)/30))&lt;12,SUMIF($E$9:$E$38,W31,M$9:M$38)+INT(SUMIF($E$9:$E$38,W31,O$9:O$38)/30),12*((SUMIF($E$9:$E$38,W31,M$9:M$38)+INT(SUMIF($E$9:$E$38,W31,O$9:O$38)/30))/12-INT((SUMIF($E$9:$E$38,W31,M$9:M$38)+INT(SUMIF($E$9:$E$38,W31,O$9:O$38)/30))/12))))</f>
        <v/>
      </c>
      <c r="AA31" s="35" t="str">
        <f t="shared" si="39"/>
        <v/>
      </c>
      <c r="AB31" s="35" t="str" cm="1">
        <f t="array" ref="AB31">IF(AND(ISBLANK($I$9:$I$38),ISBLANK($J$9:$J$38)),"",IF(SUMIF($E$9:$E$38,W31,O$9:O$38)&lt;30,SUMIF($E$9:$E$38,W31,O$9:O$38),30*(SUMIF($E$9:$E$38,W31,O$9:O$38)/30-INT(SUMIF($E$9:$E$38,W31,O$9:O$38)/30))))</f>
        <v/>
      </c>
      <c r="AC31" s="41" t="str">
        <f t="shared" si="37"/>
        <v/>
      </c>
      <c r="AD31" s="72"/>
      <c r="AE31" s="72"/>
      <c r="AF31" s="72"/>
      <c r="AG31" s="72"/>
      <c r="AH31" s="72"/>
      <c r="AI31" s="72"/>
      <c r="AJ31" s="25"/>
      <c r="AK31" s="76"/>
      <c r="AL31" s="25"/>
      <c r="AM31" s="95" t="str">
        <f t="shared" si="11"/>
        <v/>
      </c>
      <c r="AN31" s="96" t="str">
        <f t="shared" si="12"/>
        <v/>
      </c>
      <c r="AO31" s="97" t="str">
        <f t="shared" si="28"/>
        <v>未チェック</v>
      </c>
      <c r="AP31" s="52"/>
      <c r="AQ31" s="26"/>
      <c r="AR31" s="50" t="str">
        <f t="shared" si="13"/>
        <v/>
      </c>
      <c r="AS31" s="50" t="str">
        <f t="shared" si="14"/>
        <v/>
      </c>
      <c r="AT31" s="50" t="str">
        <f t="shared" si="15"/>
        <v/>
      </c>
      <c r="AU31" s="11"/>
      <c r="AV31" s="169" t="str">
        <f t="shared" si="16"/>
        <v/>
      </c>
      <c r="AW31" s="169" t="str">
        <f t="shared" si="17"/>
        <v/>
      </c>
      <c r="AX31" s="173" t="str">
        <f t="shared" si="18"/>
        <v/>
      </c>
      <c r="AY31" s="11"/>
      <c r="AZ31" s="51" t="str">
        <f t="shared" si="19"/>
        <v/>
      </c>
      <c r="BA31" s="51" t="str">
        <f t="shared" si="20"/>
        <v/>
      </c>
      <c r="BB31" s="51" t="str">
        <f t="shared" si="21"/>
        <v/>
      </c>
      <c r="BC31" s="11"/>
      <c r="BD31" s="50" t="str">
        <f t="shared" si="22"/>
        <v/>
      </c>
      <c r="BE31" s="50" t="str">
        <f t="shared" si="23"/>
        <v/>
      </c>
      <c r="BF31" s="50" t="str">
        <f t="shared" si="24"/>
        <v/>
      </c>
      <c r="BH31" s="170" t="str">
        <f t="shared" si="25"/>
        <v/>
      </c>
      <c r="BI31" s="171" t="str">
        <f t="shared" si="29"/>
        <v/>
      </c>
      <c r="BJ31" s="172" t="str">
        <f t="shared" si="30"/>
        <v/>
      </c>
    </row>
    <row r="32" spans="1:62" ht="33" customHeight="1" thickBot="1" x14ac:dyDescent="0.2">
      <c r="A32" s="25">
        <v>24</v>
      </c>
      <c r="C32" s="398"/>
      <c r="D32" s="399"/>
      <c r="E32" s="133"/>
      <c r="F32" s="134"/>
      <c r="G32" s="135"/>
      <c r="H32" s="136"/>
      <c r="I32" s="137"/>
      <c r="J32" s="137"/>
      <c r="K32" s="2" t="str">
        <f>IF(BH32=0,"",BH32)</f>
        <v/>
      </c>
      <c r="L32" s="7" t="s">
        <v>19</v>
      </c>
      <c r="M32" s="7" t="str">
        <f t="shared" si="26"/>
        <v/>
      </c>
      <c r="N32" s="7" t="s">
        <v>20</v>
      </c>
      <c r="O32" s="7" t="str">
        <f t="shared" si="27"/>
        <v/>
      </c>
      <c r="P32" s="20" t="s">
        <v>21</v>
      </c>
      <c r="Q32" s="25">
        <v>24</v>
      </c>
      <c r="R32" s="30"/>
      <c r="S32" s="51" t="str">
        <f>IF(OR(COUNTIF($I$9:J31,I32)&gt;=1,COUNTIF(I33:$J$38,I32)&gt;=1),"重複","")</f>
        <v/>
      </c>
      <c r="T32" s="2" t="str">
        <f>IF(OR(COUNTIF($I$9:J31,J32)&gt;=1,COUNTIF(I33:$J$38,J32)&gt;=1),"重複","")</f>
        <v/>
      </c>
      <c r="U32" s="89" t="str">
        <f t="shared" si="10"/>
        <v/>
      </c>
      <c r="V32" s="90"/>
      <c r="W32" s="110" t="s">
        <v>14</v>
      </c>
      <c r="X32" s="37" t="str" cm="1">
        <f t="array" ref="X32">IF(AND(ISBLANK($I$9:$I$38),ISBLANK($J$9:$J$38)),"",SUM(X24:X31)+INT((SUM(Z24:Z31)+INT(SUM(AB24:AB31)/30))/12))</f>
        <v/>
      </c>
      <c r="Y32" s="37" t="str">
        <f>IF(OR(X32="",X32=0),"","年")</f>
        <v/>
      </c>
      <c r="Z32" s="37" t="str" cm="1">
        <f t="array" ref="Z32">IF(AND(ISBLANK($I$9:$I$38),ISBLANK($J$9:$J$38)),"",IF((SUM(Z24:Z31)+INT(SUM(AB24:AB31)/30))&lt;12,SUM(Z24:Z31)+INT(SUM(AB24:AB31)/30),12*((SUM(Z24:Z31)+INT(SUM(AB24:AB31)/30))/12-INT((SUM(Z24:Z31)+INT(SUM(AB24:AB31)/30))/12))))</f>
        <v/>
      </c>
      <c r="AA32" s="37" t="str">
        <f>IF(OR(Z32="",Z32=0),"","月")</f>
        <v/>
      </c>
      <c r="AB32" s="37" t="str" cm="1">
        <f t="array" ref="AB32">IF(AND(ISBLANK($I$9:$I$38),ISBLANK($J$9:$J$38)),"",IF(SUM(AB24:AB31)&lt;30,SUM(AB24:AB31),30*(SUM(AB24:AB31)/30-INT(SUM(AB24:AB31)/30))))</f>
        <v/>
      </c>
      <c r="AC32" s="38" t="str">
        <f>IF(OR(AB32="",AB32=0),"","日")</f>
        <v/>
      </c>
      <c r="AD32" s="42"/>
      <c r="AE32" s="42"/>
      <c r="AF32" s="42"/>
      <c r="AG32" s="42"/>
      <c r="AH32" s="42"/>
      <c r="AI32" s="42"/>
      <c r="AJ32" s="25"/>
      <c r="AK32" s="76"/>
      <c r="AL32" s="25"/>
      <c r="AM32" s="95" t="str">
        <f t="shared" si="11"/>
        <v/>
      </c>
      <c r="AN32" s="96" t="str">
        <f t="shared" si="12"/>
        <v/>
      </c>
      <c r="AO32" s="97" t="str">
        <f t="shared" si="28"/>
        <v>未チェック</v>
      </c>
      <c r="AP32" s="52"/>
      <c r="AQ32" s="26"/>
      <c r="AR32" s="50" t="str">
        <f t="shared" si="13"/>
        <v/>
      </c>
      <c r="AS32" s="50" t="str">
        <f t="shared" si="14"/>
        <v/>
      </c>
      <c r="AT32" s="50" t="str">
        <f t="shared" si="15"/>
        <v/>
      </c>
      <c r="AU32" s="11"/>
      <c r="AV32" s="169" t="str">
        <f t="shared" si="16"/>
        <v/>
      </c>
      <c r="AW32" s="169" t="str">
        <f t="shared" si="17"/>
        <v/>
      </c>
      <c r="AX32" s="173" t="str">
        <f t="shared" si="18"/>
        <v/>
      </c>
      <c r="AY32" s="11"/>
      <c r="AZ32" s="51" t="str">
        <f t="shared" si="19"/>
        <v/>
      </c>
      <c r="BA32" s="51" t="str">
        <f t="shared" si="20"/>
        <v/>
      </c>
      <c r="BB32" s="51" t="str">
        <f t="shared" si="21"/>
        <v/>
      </c>
      <c r="BC32" s="11"/>
      <c r="BD32" s="50" t="str">
        <f t="shared" si="22"/>
        <v/>
      </c>
      <c r="BE32" s="50" t="str">
        <f t="shared" si="23"/>
        <v/>
      </c>
      <c r="BF32" s="50" t="str">
        <f t="shared" si="24"/>
        <v/>
      </c>
      <c r="BH32" s="170" t="str">
        <f t="shared" si="25"/>
        <v/>
      </c>
      <c r="BI32" s="171" t="str">
        <f t="shared" si="29"/>
        <v/>
      </c>
      <c r="BJ32" s="172" t="str">
        <f t="shared" si="30"/>
        <v/>
      </c>
    </row>
    <row r="33" spans="1:62" ht="33" customHeight="1" thickBot="1" x14ac:dyDescent="0.25">
      <c r="A33" s="25">
        <v>25</v>
      </c>
      <c r="C33" s="400"/>
      <c r="D33" s="401"/>
      <c r="E33" s="138"/>
      <c r="F33" s="139"/>
      <c r="G33" s="140"/>
      <c r="H33" s="141"/>
      <c r="I33" s="142"/>
      <c r="J33" s="142"/>
      <c r="K33" s="3" t="str">
        <f t="shared" ref="K33:K36" si="40">IF(BH33=0,"",BH33)</f>
        <v/>
      </c>
      <c r="L33" s="8" t="s">
        <v>19</v>
      </c>
      <c r="M33" s="8" t="str">
        <f t="shared" si="26"/>
        <v/>
      </c>
      <c r="N33" s="8" t="s">
        <v>20</v>
      </c>
      <c r="O33" s="8" t="str">
        <f t="shared" si="27"/>
        <v/>
      </c>
      <c r="P33" s="21" t="s">
        <v>21</v>
      </c>
      <c r="Q33" s="25">
        <v>25</v>
      </c>
      <c r="R33" s="30"/>
      <c r="S33" s="51" t="str">
        <f>IF(OR(COUNTIF($I$9:J32,I33)&gt;=1,COUNTIF(I34:$J$38,I33)&gt;=1),"重複","")</f>
        <v/>
      </c>
      <c r="T33" s="2" t="str">
        <f>IF(OR(COUNTIF($I$9:J32,J33)&gt;=1,COUNTIF(I34:$J$38,J33)&gt;=1),"重複","")</f>
        <v/>
      </c>
      <c r="U33" s="89" t="str">
        <f t="shared" si="10"/>
        <v/>
      </c>
      <c r="V33" s="90"/>
      <c r="W33" s="65"/>
      <c r="X33" s="111"/>
      <c r="Y33" s="72"/>
      <c r="Z33" s="111"/>
      <c r="AA33" s="72"/>
      <c r="AB33" s="111"/>
      <c r="AC33" s="72"/>
      <c r="AD33" s="111"/>
      <c r="AE33" s="72"/>
      <c r="AF33" s="111"/>
      <c r="AG33" s="72"/>
      <c r="AH33" s="111"/>
      <c r="AI33" s="72"/>
      <c r="AJ33" s="25"/>
      <c r="AK33" s="76"/>
      <c r="AL33" s="25"/>
      <c r="AM33" s="95" t="str">
        <f t="shared" si="11"/>
        <v/>
      </c>
      <c r="AN33" s="96" t="str">
        <f t="shared" si="12"/>
        <v/>
      </c>
      <c r="AO33" s="97" t="str">
        <f t="shared" si="28"/>
        <v>未チェック</v>
      </c>
      <c r="AP33" s="52"/>
      <c r="AQ33" s="26"/>
      <c r="AR33" s="50" t="str">
        <f t="shared" si="13"/>
        <v/>
      </c>
      <c r="AS33" s="50" t="str">
        <f t="shared" si="14"/>
        <v/>
      </c>
      <c r="AT33" s="50" t="str">
        <f t="shared" si="15"/>
        <v/>
      </c>
      <c r="AU33" s="11"/>
      <c r="AV33" s="169" t="str">
        <f t="shared" si="16"/>
        <v/>
      </c>
      <c r="AW33" s="169" t="str">
        <f t="shared" si="17"/>
        <v/>
      </c>
      <c r="AX33" s="173" t="str">
        <f t="shared" si="18"/>
        <v/>
      </c>
      <c r="AY33" s="11"/>
      <c r="AZ33" s="51" t="str">
        <f t="shared" si="19"/>
        <v/>
      </c>
      <c r="BA33" s="51" t="str">
        <f t="shared" si="20"/>
        <v/>
      </c>
      <c r="BB33" s="51" t="str">
        <f t="shared" si="21"/>
        <v/>
      </c>
      <c r="BC33" s="11"/>
      <c r="BD33" s="50" t="str">
        <f t="shared" si="22"/>
        <v/>
      </c>
      <c r="BE33" s="50" t="str">
        <f t="shared" si="23"/>
        <v/>
      </c>
      <c r="BF33" s="50" t="str">
        <f t="shared" si="24"/>
        <v/>
      </c>
      <c r="BH33" s="170" t="str">
        <f t="shared" si="25"/>
        <v/>
      </c>
      <c r="BI33" s="171" t="str">
        <f t="shared" si="29"/>
        <v/>
      </c>
      <c r="BJ33" s="172" t="str">
        <f t="shared" si="30"/>
        <v/>
      </c>
    </row>
    <row r="34" spans="1:62" ht="33" customHeight="1" thickBot="1" x14ac:dyDescent="0.2">
      <c r="A34" s="25">
        <v>26</v>
      </c>
      <c r="C34" s="406"/>
      <c r="D34" s="407"/>
      <c r="E34" s="129"/>
      <c r="F34" s="130"/>
      <c r="G34" s="131"/>
      <c r="H34" s="136"/>
      <c r="I34" s="132"/>
      <c r="J34" s="132"/>
      <c r="K34" s="1" t="str">
        <f t="shared" si="40"/>
        <v/>
      </c>
      <c r="L34" s="6" t="s">
        <v>19</v>
      </c>
      <c r="M34" s="6" t="str">
        <f t="shared" si="26"/>
        <v/>
      </c>
      <c r="N34" s="6" t="s">
        <v>20</v>
      </c>
      <c r="O34" s="6" t="str">
        <f t="shared" si="27"/>
        <v/>
      </c>
      <c r="P34" s="23" t="s">
        <v>21</v>
      </c>
      <c r="Q34" s="25">
        <v>26</v>
      </c>
      <c r="R34" s="30"/>
      <c r="S34" s="51" t="str">
        <f>IF(OR(COUNTIF($I$9:J33,I34)&gt;=1,COUNTIF(I35:$J$38,I34)&gt;=1),"重複","")</f>
        <v/>
      </c>
      <c r="T34" s="2" t="str">
        <f>IF(OR(COUNTIF($I$9:J33,J34)&gt;=1,COUNTIF(I35:$J$38,J34)&gt;=1),"重複","")</f>
        <v/>
      </c>
      <c r="U34" s="89" t="str">
        <f t="shared" si="10"/>
        <v/>
      </c>
      <c r="V34" s="90"/>
      <c r="W34" s="110" t="s">
        <v>120</v>
      </c>
      <c r="X34" s="402" t="s">
        <v>121</v>
      </c>
      <c r="Y34" s="403"/>
      <c r="Z34" s="403"/>
      <c r="AA34" s="403"/>
      <c r="AB34" s="403"/>
      <c r="AC34" s="404"/>
      <c r="AD34" s="72"/>
      <c r="AE34" s="72"/>
      <c r="AF34" s="72"/>
      <c r="AG34" s="72"/>
      <c r="AH34" s="72"/>
      <c r="AI34" s="72"/>
      <c r="AJ34" s="25"/>
      <c r="AK34" s="76"/>
      <c r="AL34" s="25"/>
      <c r="AM34" s="95" t="str">
        <f t="shared" si="11"/>
        <v/>
      </c>
      <c r="AN34" s="96" t="str">
        <f t="shared" si="12"/>
        <v/>
      </c>
      <c r="AO34" s="97" t="str">
        <f t="shared" si="28"/>
        <v>未チェック</v>
      </c>
      <c r="AP34" s="52"/>
      <c r="AQ34" s="26"/>
      <c r="AR34" s="50" t="str">
        <f t="shared" si="13"/>
        <v/>
      </c>
      <c r="AS34" s="50" t="str">
        <f t="shared" si="14"/>
        <v/>
      </c>
      <c r="AT34" s="50" t="str">
        <f t="shared" si="15"/>
        <v/>
      </c>
      <c r="AU34" s="11"/>
      <c r="AV34" s="169" t="str">
        <f t="shared" si="16"/>
        <v/>
      </c>
      <c r="AW34" s="169" t="str">
        <f t="shared" si="17"/>
        <v/>
      </c>
      <c r="AX34" s="173" t="str">
        <f t="shared" si="18"/>
        <v/>
      </c>
      <c r="AY34" s="11"/>
      <c r="AZ34" s="51" t="str">
        <f t="shared" si="19"/>
        <v/>
      </c>
      <c r="BA34" s="51" t="str">
        <f t="shared" si="20"/>
        <v/>
      </c>
      <c r="BB34" s="51" t="str">
        <f t="shared" si="21"/>
        <v/>
      </c>
      <c r="BC34" s="11"/>
      <c r="BD34" s="50" t="str">
        <f t="shared" si="22"/>
        <v/>
      </c>
      <c r="BE34" s="50" t="str">
        <f t="shared" si="23"/>
        <v/>
      </c>
      <c r="BF34" s="50" t="str">
        <f t="shared" si="24"/>
        <v/>
      </c>
      <c r="BH34" s="170" t="str">
        <f t="shared" si="25"/>
        <v/>
      </c>
      <c r="BI34" s="171" t="str">
        <f t="shared" si="29"/>
        <v/>
      </c>
      <c r="BJ34" s="172" t="str">
        <f t="shared" si="30"/>
        <v/>
      </c>
    </row>
    <row r="35" spans="1:62" ht="33" customHeight="1" x14ac:dyDescent="0.15">
      <c r="A35" s="25">
        <v>27</v>
      </c>
      <c r="C35" s="398"/>
      <c r="D35" s="399"/>
      <c r="E35" s="133"/>
      <c r="F35" s="134"/>
      <c r="G35" s="135"/>
      <c r="H35" s="136"/>
      <c r="I35" s="137"/>
      <c r="J35" s="137"/>
      <c r="K35" s="2" t="str">
        <f t="shared" si="40"/>
        <v/>
      </c>
      <c r="L35" s="7" t="s">
        <v>19</v>
      </c>
      <c r="M35" s="7" t="str">
        <f t="shared" si="26"/>
        <v/>
      </c>
      <c r="N35" s="7" t="s">
        <v>20</v>
      </c>
      <c r="O35" s="7" t="str">
        <f t="shared" si="27"/>
        <v/>
      </c>
      <c r="P35" s="20" t="s">
        <v>21</v>
      </c>
      <c r="Q35" s="25">
        <v>27</v>
      </c>
      <c r="R35" s="30"/>
      <c r="S35" s="51" t="str">
        <f>IF(OR(COUNTIF($I$9:J34,I35)&gt;=1,COUNTIF(I36:$J$38,I35)&gt;=1),"重複","")</f>
        <v/>
      </c>
      <c r="T35" s="2" t="str">
        <f>IF(OR(COUNTIF($I$9:J34,J35)&gt;=1,COUNTIF(I36:$J$38,J35)&gt;=1),"重複","")</f>
        <v/>
      </c>
      <c r="U35" s="89" t="str">
        <f t="shared" si="10"/>
        <v/>
      </c>
      <c r="V35" s="90"/>
      <c r="W35" s="155" t="s">
        <v>142</v>
      </c>
      <c r="X35" s="116" t="str" cm="1">
        <f t="array" ref="X35">IF(AND(ISBLANK($I$9:$I$38),ISBLANK($J$9:$J$38)),"",SUMIF($G$9:$G$38,W35,K$9:K$38)+INT((SUMIF($G$9:$G$38,W35,M$9:M$38)+INT(SUMIF($G$9:$G$38,W35,O$9:O$38)/30))/12))</f>
        <v/>
      </c>
      <c r="Y35" s="43" t="str">
        <f>IF(OR(X35="",X35=0),"","年")</f>
        <v/>
      </c>
      <c r="Z35" s="116" t="str" cm="1">
        <f t="array" ref="Z35">IF(AND(ISBLANK($I$9:$I$38),ISBLANK($J$9:$J$38)),"",IF((SUMIF($G$9:$G$38,W35,M$9:M$38)+INT(SUMIF($G$9:$G$38,W35,O$9:O$38)/30))&lt;12,SUMIF($G$9:$G$38,W35,M$9:M$38)+INT(SUMIF($G$9:$G$38,W35,O$9:O$38)/30),12*((SUMIF($G$9:$G$38,W35,M$9:M$38)+INT(SUMIF($G$9:$G$38,W35,O$9:O$38)/30))/12-INT((SUMIF($G$9:$G$38,W35,M$9:M$38)+INT(SUMIF($G$9:$G$38,W35,O$9:O$38)/30))/12))))</f>
        <v/>
      </c>
      <c r="AA35" s="43" t="str">
        <f>IF(OR(Z35="",Z35=0),"","月")</f>
        <v/>
      </c>
      <c r="AB35" s="43" t="str" cm="1">
        <f t="array" ref="AB35">IF(AND(ISBLANK($I$9:$I$38),ISBLANK($J$9:$J$38)),"",IF(SUMIF($G$9:$G$38,W35,O$9:O$38)&lt;30,SUMIF($G$9:$G$38,W35,O$9:O$38),30*(SUMIF($G$9:$G$38,W35,O$9:O$38)/30-INT(SUMIF($G$9:$G$38,W35,O$9:O$38)/30))))</f>
        <v/>
      </c>
      <c r="AC35" s="44" t="str">
        <f t="shared" ref="AC35:AC38" si="41">IF(OR(AB35="",AB35=0),"","日")</f>
        <v/>
      </c>
      <c r="AD35" s="72"/>
      <c r="AE35" s="72"/>
      <c r="AF35" s="72"/>
      <c r="AG35" s="72"/>
      <c r="AH35" s="72"/>
      <c r="AI35" s="72"/>
      <c r="AJ35" s="25"/>
      <c r="AK35" s="76"/>
      <c r="AL35" s="25"/>
      <c r="AM35" s="95" t="str">
        <f t="shared" si="11"/>
        <v/>
      </c>
      <c r="AN35" s="96" t="str">
        <f t="shared" si="12"/>
        <v/>
      </c>
      <c r="AO35" s="97" t="str">
        <f t="shared" si="28"/>
        <v>未チェック</v>
      </c>
      <c r="AP35" s="52"/>
      <c r="AQ35" s="26"/>
      <c r="AR35" s="50" t="str">
        <f t="shared" si="13"/>
        <v/>
      </c>
      <c r="AS35" s="50" t="str">
        <f t="shared" si="14"/>
        <v/>
      </c>
      <c r="AT35" s="50" t="str">
        <f t="shared" si="15"/>
        <v/>
      </c>
      <c r="AU35" s="11"/>
      <c r="AV35" s="169" t="str">
        <f t="shared" si="16"/>
        <v/>
      </c>
      <c r="AW35" s="169" t="str">
        <f t="shared" si="17"/>
        <v/>
      </c>
      <c r="AX35" s="173" t="str">
        <f t="shared" si="18"/>
        <v/>
      </c>
      <c r="AY35" s="11"/>
      <c r="AZ35" s="51" t="str">
        <f t="shared" si="19"/>
        <v/>
      </c>
      <c r="BA35" s="51" t="str">
        <f t="shared" si="20"/>
        <v/>
      </c>
      <c r="BB35" s="51" t="str">
        <f t="shared" si="21"/>
        <v/>
      </c>
      <c r="BC35" s="11"/>
      <c r="BD35" s="50" t="str">
        <f t="shared" si="22"/>
        <v/>
      </c>
      <c r="BE35" s="50" t="str">
        <f t="shared" si="23"/>
        <v/>
      </c>
      <c r="BF35" s="50" t="str">
        <f t="shared" si="24"/>
        <v/>
      </c>
      <c r="BH35" s="170" t="str">
        <f t="shared" si="25"/>
        <v/>
      </c>
      <c r="BI35" s="171" t="str">
        <f t="shared" si="29"/>
        <v/>
      </c>
      <c r="BJ35" s="172" t="str">
        <f t="shared" si="30"/>
        <v/>
      </c>
    </row>
    <row r="36" spans="1:62" ht="33" customHeight="1" x14ac:dyDescent="0.15">
      <c r="A36" s="25">
        <v>28</v>
      </c>
      <c r="C36" s="398"/>
      <c r="D36" s="399"/>
      <c r="E36" s="133"/>
      <c r="F36" s="134"/>
      <c r="G36" s="135"/>
      <c r="H36" s="136"/>
      <c r="I36" s="137"/>
      <c r="J36" s="137"/>
      <c r="K36" s="2" t="str">
        <f t="shared" si="40"/>
        <v/>
      </c>
      <c r="L36" s="7" t="s">
        <v>19</v>
      </c>
      <c r="M36" s="7" t="str">
        <f t="shared" si="26"/>
        <v/>
      </c>
      <c r="N36" s="7" t="s">
        <v>20</v>
      </c>
      <c r="O36" s="7" t="str">
        <f t="shared" si="27"/>
        <v/>
      </c>
      <c r="P36" s="20" t="s">
        <v>21</v>
      </c>
      <c r="Q36" s="25">
        <v>28</v>
      </c>
      <c r="R36" s="30"/>
      <c r="S36" s="51" t="str">
        <f>IF(OR(COUNTIF($I$9:J35,I36)&gt;=1,COUNTIF(I37:$J$38,I36)&gt;=1),"重複","")</f>
        <v/>
      </c>
      <c r="T36" s="2" t="str">
        <f>IF(OR(COUNTIF($I$9:J35,J36)&gt;=1,COUNTIF(I37:$J$38,J36)&gt;=1),"重複","")</f>
        <v/>
      </c>
      <c r="U36" s="89" t="str">
        <f t="shared" si="10"/>
        <v/>
      </c>
      <c r="V36" s="90"/>
      <c r="W36" s="153" t="s">
        <v>143</v>
      </c>
      <c r="X36" s="71" t="str" cm="1">
        <f t="array" ref="X36">IF(AND(ISBLANK($I$9:$I$38),ISBLANK($J$9:$J$38)),"",SUMIF($G$9:$G$38,W36,K$9:K$38)+INT((SUMIF($G$9:$G$38,W36,M$9:M$38)+INT(SUMIF($G$9:$G$38,W36,O$9:O$38)/30))/12))</f>
        <v/>
      </c>
      <c r="Y36" s="34" t="str">
        <f t="shared" ref="Y36:Y38" si="42">IF(OR(X36="",X36=0),"","年")</f>
        <v/>
      </c>
      <c r="Z36" s="71" t="str" cm="1">
        <f t="array" ref="Z36">IF(AND(ISBLANK($I$9:$I$38),ISBLANK($J$9:$J$38)),"",IF((SUMIF($G$9:$G$38,W36,M$9:M$38)+INT(SUMIF($G$9:$G$38,W36,O$9:O$38)/30))&lt;12,SUMIF($G$9:$G$38,W36,M$9:M$38)+INT(SUMIF($G$9:$G$38,W36,O$9:O$38)/30),12*((SUMIF($G$9:$G$38,W36,M$9:M$38)+INT(SUMIF($G$9:$G$38,W36,O$9:O$38)/30))/12-INT((SUMIF($G$9:$G$38,W36,M$9:M$38)+INT(SUMIF($G$9:$G$38,W36,O$9:O$38)/30))/12))))</f>
        <v/>
      </c>
      <c r="AA36" s="34" t="str">
        <f t="shared" ref="AA36:AA38" si="43">IF(OR(Z36="",Z36=0),"","月")</f>
        <v/>
      </c>
      <c r="AB36" s="34" t="str" cm="1">
        <f t="array" ref="AB36">IF(AND(ISBLANK($I$9:$I$38),ISBLANK($J$9:$J$38)),"",IF(SUMIF($G$9:$G$38,W36,O$9:O$38)&lt;30,SUMIF($G$9:$G$38,W36,O$9:O$38),30*(SUMIF($G$9:$G$38,W36,O$9:O$38)/30-INT(SUMIF($G$9:$G$38,W36,O$9:O$38)/30))))</f>
        <v/>
      </c>
      <c r="AC36" s="40" t="str">
        <f t="shared" si="41"/>
        <v/>
      </c>
      <c r="AD36" s="72"/>
      <c r="AE36" s="72"/>
      <c r="AF36" s="72"/>
      <c r="AG36" s="72"/>
      <c r="AH36" s="72"/>
      <c r="AI36" s="72"/>
      <c r="AJ36" s="25"/>
      <c r="AK36" s="76"/>
      <c r="AL36" s="25"/>
      <c r="AM36" s="95" t="str">
        <f t="shared" si="11"/>
        <v/>
      </c>
      <c r="AN36" s="96" t="str">
        <f t="shared" si="12"/>
        <v/>
      </c>
      <c r="AO36" s="97" t="str">
        <f t="shared" si="28"/>
        <v>未チェック</v>
      </c>
      <c r="AP36" s="52"/>
      <c r="AQ36" s="26"/>
      <c r="AR36" s="50" t="str">
        <f t="shared" si="13"/>
        <v/>
      </c>
      <c r="AS36" s="50" t="str">
        <f t="shared" si="14"/>
        <v/>
      </c>
      <c r="AT36" s="50" t="str">
        <f t="shared" si="15"/>
        <v/>
      </c>
      <c r="AU36" s="11"/>
      <c r="AV36" s="169" t="str">
        <f t="shared" si="16"/>
        <v/>
      </c>
      <c r="AW36" s="169" t="str">
        <f t="shared" si="17"/>
        <v/>
      </c>
      <c r="AX36" s="173" t="str">
        <f t="shared" si="18"/>
        <v/>
      </c>
      <c r="AY36" s="11"/>
      <c r="AZ36" s="51" t="str">
        <f t="shared" si="19"/>
        <v/>
      </c>
      <c r="BA36" s="51" t="str">
        <f t="shared" si="20"/>
        <v/>
      </c>
      <c r="BB36" s="51" t="str">
        <f t="shared" si="21"/>
        <v/>
      </c>
      <c r="BC36" s="11"/>
      <c r="BD36" s="50" t="str">
        <f t="shared" si="22"/>
        <v/>
      </c>
      <c r="BE36" s="50" t="str">
        <f t="shared" si="23"/>
        <v/>
      </c>
      <c r="BF36" s="50" t="str">
        <f t="shared" si="24"/>
        <v/>
      </c>
      <c r="BH36" s="170" t="str">
        <f t="shared" si="25"/>
        <v/>
      </c>
      <c r="BI36" s="171" t="str">
        <f t="shared" si="29"/>
        <v/>
      </c>
      <c r="BJ36" s="172" t="str">
        <f t="shared" si="30"/>
        <v/>
      </c>
    </row>
    <row r="37" spans="1:62" ht="33" customHeight="1" x14ac:dyDescent="0.15">
      <c r="A37" s="25">
        <v>29</v>
      </c>
      <c r="C37" s="398"/>
      <c r="D37" s="399"/>
      <c r="E37" s="133"/>
      <c r="F37" s="134"/>
      <c r="G37" s="135"/>
      <c r="H37" s="136"/>
      <c r="I37" s="137"/>
      <c r="J37" s="137"/>
      <c r="K37" s="2" t="str">
        <f>IF(BH37=0,"",BH37)</f>
        <v/>
      </c>
      <c r="L37" s="7" t="s">
        <v>19</v>
      </c>
      <c r="M37" s="7" t="str">
        <f t="shared" si="26"/>
        <v/>
      </c>
      <c r="N37" s="7" t="s">
        <v>20</v>
      </c>
      <c r="O37" s="7" t="str">
        <f t="shared" si="27"/>
        <v/>
      </c>
      <c r="P37" s="20" t="s">
        <v>21</v>
      </c>
      <c r="Q37" s="25">
        <v>29</v>
      </c>
      <c r="R37" s="30"/>
      <c r="S37" s="51" t="str">
        <f>IF(OR(COUNTIF($I$9:J36,I37)&gt;=1,COUNTIF(I38:$J$38,I37)&gt;=1),"重複","")</f>
        <v/>
      </c>
      <c r="T37" s="2" t="str">
        <f>IF(OR(COUNTIF($I$9:J36,J37)&gt;=1,COUNTIF(I38:$J$38,J37)&gt;=1),"重複","")</f>
        <v/>
      </c>
      <c r="U37" s="89" t="str">
        <f t="shared" si="10"/>
        <v/>
      </c>
      <c r="V37" s="90"/>
      <c r="W37" s="153" t="s">
        <v>144</v>
      </c>
      <c r="X37" s="71" t="str" cm="1">
        <f t="array" ref="X37">IF(AND(ISBLANK($I$9:$I$38),ISBLANK($J$9:$J$38)),"",SUMIF($G$9:$G$38,W37,K$9:K$38)+INT((SUMIF($G$9:$G$38,W37,M$9:M$38)+INT(SUMIF($G$9:$G$38,W37,O$9:O$38)/30))/12))</f>
        <v/>
      </c>
      <c r="Y37" s="34" t="str">
        <f t="shared" si="42"/>
        <v/>
      </c>
      <c r="Z37" s="71" t="str" cm="1">
        <f t="array" ref="Z37">IF(AND(ISBLANK($I$9:$I$38),ISBLANK($J$9:$J$38)),"",IF((SUMIF($G$9:$G$38,W37,M$9:M$38)+INT(SUMIF($G$9:$G$38,W37,O$9:O$38)/30))&lt;12,SUMIF($G$9:$G$38,W37,M$9:M$38)+INT(SUMIF($G$9:$G$38,W37,O$9:O$38)/30),12*((SUMIF($G$9:$G$38,W37,M$9:M$38)+INT(SUMIF($G$9:$G$38,W37,O$9:O$38)/30))/12-INT((SUMIF($G$9:$G$38,W37,M$9:M$38)+INT(SUMIF($G$9:$G$38,W37,O$9:O$38)/30))/12))))</f>
        <v/>
      </c>
      <c r="AA37" s="34" t="str">
        <f t="shared" si="43"/>
        <v/>
      </c>
      <c r="AB37" s="34" t="str" cm="1">
        <f t="array" ref="AB37">IF(AND(ISBLANK($I$9:$I$38),ISBLANK($J$9:$J$38)),"",IF(SUMIF($G$9:$G$38,W37,O$9:O$38)&lt;30,SUMIF($G$9:$G$38,W37,O$9:O$38),30*(SUMIF($G$9:$G$38,W37,O$9:O$38)/30-INT(SUMIF($G$9:$G$38,W37,O$9:O$38)/30))))</f>
        <v/>
      </c>
      <c r="AC37" s="40" t="str">
        <f t="shared" si="41"/>
        <v/>
      </c>
      <c r="AD37" s="72"/>
      <c r="AE37" s="72"/>
      <c r="AF37" s="72"/>
      <c r="AG37" s="72"/>
      <c r="AH37" s="72"/>
      <c r="AI37" s="72"/>
      <c r="AJ37" s="25"/>
      <c r="AK37" s="76"/>
      <c r="AL37" s="25"/>
      <c r="AM37" s="95" t="str">
        <f t="shared" si="11"/>
        <v/>
      </c>
      <c r="AN37" s="96" t="str">
        <f t="shared" si="12"/>
        <v/>
      </c>
      <c r="AO37" s="97" t="str">
        <f t="shared" si="28"/>
        <v>未チェック</v>
      </c>
      <c r="AP37" s="52"/>
      <c r="AQ37" s="26"/>
      <c r="AR37" s="50" t="str">
        <f t="shared" si="13"/>
        <v/>
      </c>
      <c r="AS37" s="50" t="str">
        <f t="shared" si="14"/>
        <v/>
      </c>
      <c r="AT37" s="50" t="str">
        <f t="shared" si="15"/>
        <v/>
      </c>
      <c r="AU37" s="11"/>
      <c r="AV37" s="169" t="str">
        <f t="shared" si="16"/>
        <v/>
      </c>
      <c r="AW37" s="169" t="str">
        <f t="shared" si="17"/>
        <v/>
      </c>
      <c r="AX37" s="173" t="str">
        <f t="shared" si="18"/>
        <v/>
      </c>
      <c r="AY37" s="11"/>
      <c r="AZ37" s="51" t="str">
        <f t="shared" si="19"/>
        <v/>
      </c>
      <c r="BA37" s="51" t="str">
        <f t="shared" si="20"/>
        <v/>
      </c>
      <c r="BB37" s="51" t="str">
        <f t="shared" si="21"/>
        <v/>
      </c>
      <c r="BC37" s="11"/>
      <c r="BD37" s="50" t="str">
        <f t="shared" si="22"/>
        <v/>
      </c>
      <c r="BE37" s="50" t="str">
        <f t="shared" si="23"/>
        <v/>
      </c>
      <c r="BF37" s="50" t="str">
        <f t="shared" si="24"/>
        <v/>
      </c>
      <c r="BH37" s="170" t="str">
        <f t="shared" si="25"/>
        <v/>
      </c>
      <c r="BI37" s="171" t="str">
        <f t="shared" si="29"/>
        <v/>
      </c>
      <c r="BJ37" s="172" t="str">
        <f t="shared" si="30"/>
        <v/>
      </c>
    </row>
    <row r="38" spans="1:62" ht="33" customHeight="1" thickBot="1" x14ac:dyDescent="0.2">
      <c r="A38" s="25">
        <v>30</v>
      </c>
      <c r="C38" s="400"/>
      <c r="D38" s="401"/>
      <c r="E38" s="138"/>
      <c r="F38" s="139"/>
      <c r="G38" s="140"/>
      <c r="H38" s="140"/>
      <c r="I38" s="142"/>
      <c r="J38" s="206"/>
      <c r="K38" s="5" t="str">
        <f>IF(BH38=0,"",BH38)</f>
        <v/>
      </c>
      <c r="L38" s="10" t="s">
        <v>19</v>
      </c>
      <c r="M38" s="10" t="str">
        <f t="shared" si="26"/>
        <v/>
      </c>
      <c r="N38" s="10" t="s">
        <v>20</v>
      </c>
      <c r="O38" s="10" t="str">
        <f t="shared" si="27"/>
        <v/>
      </c>
      <c r="P38" s="22" t="s">
        <v>21</v>
      </c>
      <c r="Q38" s="25">
        <v>30</v>
      </c>
      <c r="R38" s="30"/>
      <c r="S38" s="51" t="str">
        <f>IF(COUNTIF($I$9:J37,I38)&gt;=1,"重複","")</f>
        <v/>
      </c>
      <c r="T38" s="4" t="str">
        <f>IF(COUNTIF($I$10:$J$37,J38)&gt;=1,"重複","")</f>
        <v/>
      </c>
      <c r="U38" s="89" t="str">
        <f t="shared" si="10"/>
        <v/>
      </c>
      <c r="V38" s="90"/>
      <c r="W38" s="156"/>
      <c r="X38" s="123" t="str" cm="1">
        <f t="array" ref="X38">IF(AND(ISBLANK($I$9:$I$38),ISBLANK($J$9:$J$38)),"",SUMIF($G$9:$G$38,W38,K$9:K$38)+INT((SUMIF($G$9:$G$38,W38,M$9:M$38)+INT(SUMIF($G$9:$G$38,W38,O$9:O$38)/30))/12))</f>
        <v/>
      </c>
      <c r="Y38" s="45" t="str">
        <f t="shared" si="42"/>
        <v/>
      </c>
      <c r="Z38" s="123" t="str" cm="1">
        <f t="array" ref="Z38">IF(AND(ISBLANK($I$9:$I$38),ISBLANK($J$9:$J$38)),"",IF((SUMIF($G$9:$G$38,W38,M$9:M$38)+INT(SUMIF($G$9:$G$38,W38,O$9:O$38)/30))&lt;12,SUMIF($G$9:$G$38,W38,M$9:M$38)+INT(SUMIF($G$9:$G$38,W38,O$9:O$38)/30),12*((SUMIF($G$9:$G$38,W38,M$9:M$38)+INT(SUMIF($G$9:$G$38,W38,O$9:O$38)/30))/12-INT((SUMIF($G$9:$G$38,W38,M$9:M$38)+INT(SUMIF($G$9:$G$38,W38,O$9:O$38)/30))/12))))</f>
        <v/>
      </c>
      <c r="AA38" s="45" t="str">
        <f t="shared" si="43"/>
        <v/>
      </c>
      <c r="AB38" s="45" t="str" cm="1">
        <f t="array" ref="AB38">IF(AND(ISBLANK($I$9:$I$38),ISBLANK($J$9:$J$38)),"",IF(SUMIF($G$9:$G$38,W38,O$9:O$38)&lt;30,SUMIF($G$9:$G$38,W38,O$9:O$38),30*(SUMIF($G$9:$G$38,W38,O$9:O$38)/30-INT(SUMIF($G$9:$G$38,W38,O$9:O$38)/30))))</f>
        <v/>
      </c>
      <c r="AC38" s="46" t="str">
        <f t="shared" si="41"/>
        <v/>
      </c>
      <c r="AD38" s="72"/>
      <c r="AE38" s="72"/>
      <c r="AF38" s="72"/>
      <c r="AG38" s="72"/>
      <c r="AH38" s="72"/>
      <c r="AI38" s="72"/>
      <c r="AJ38" s="25"/>
      <c r="AK38" s="76"/>
      <c r="AL38" s="25"/>
      <c r="AM38" s="191" t="str">
        <f t="shared" si="11"/>
        <v/>
      </c>
      <c r="AN38" s="192" t="str">
        <f t="shared" si="12"/>
        <v/>
      </c>
      <c r="AO38" s="82" t="str">
        <f t="shared" si="28"/>
        <v>未チェック</v>
      </c>
      <c r="AP38" s="52"/>
      <c r="AQ38" s="26"/>
      <c r="AR38" s="50" t="str">
        <f t="shared" si="13"/>
        <v/>
      </c>
      <c r="AS38" s="50" t="str">
        <f t="shared" si="14"/>
        <v/>
      </c>
      <c r="AT38" s="50" t="str">
        <f t="shared" si="15"/>
        <v/>
      </c>
      <c r="AU38" s="11"/>
      <c r="AV38" s="169" t="str">
        <f t="shared" si="16"/>
        <v/>
      </c>
      <c r="AW38" s="169" t="str">
        <f t="shared" si="17"/>
        <v/>
      </c>
      <c r="AX38" s="173" t="str">
        <f t="shared" si="18"/>
        <v/>
      </c>
      <c r="AY38" s="11"/>
      <c r="AZ38" s="51" t="str">
        <f t="shared" si="19"/>
        <v/>
      </c>
      <c r="BA38" s="51" t="str">
        <f t="shared" si="20"/>
        <v/>
      </c>
      <c r="BB38" s="51" t="str">
        <f t="shared" si="21"/>
        <v/>
      </c>
      <c r="BC38" s="11"/>
      <c r="BD38" s="50" t="str">
        <f t="shared" si="22"/>
        <v/>
      </c>
      <c r="BE38" s="50" t="str">
        <f t="shared" si="23"/>
        <v/>
      </c>
      <c r="BF38" s="50" t="str">
        <f t="shared" si="24"/>
        <v/>
      </c>
      <c r="BH38" s="186" t="str">
        <f t="shared" si="25"/>
        <v/>
      </c>
      <c r="BI38" s="187" t="str">
        <f t="shared" si="29"/>
        <v/>
      </c>
      <c r="BJ38" s="188" t="str">
        <f t="shared" si="30"/>
        <v/>
      </c>
    </row>
    <row r="39" spans="1:62" ht="33" customHeight="1" thickTop="1" thickBot="1" x14ac:dyDescent="0.2">
      <c r="C39" s="11"/>
      <c r="D39" s="11"/>
      <c r="E39" s="11"/>
      <c r="F39" s="11"/>
      <c r="G39" s="11"/>
      <c r="H39" s="11"/>
      <c r="I39" s="52"/>
      <c r="J39" s="122" t="s">
        <v>14</v>
      </c>
      <c r="K39" s="14" t="str">
        <f>IF(ISBLANK(I9),"",SUM(K9:K38)+INT((SUM(M9:M38)+INT(SUM(O9:O38)/30))/12))</f>
        <v/>
      </c>
      <c r="L39" s="15" t="s">
        <v>19</v>
      </c>
      <c r="M39" s="15" t="str">
        <f>IF(ISBLANK(I9),"",IF((SUM(M9:M38)+INT(SUM(O9:O38)/30))&lt;12,SUM(M9:M38)+INT(SUM(O9:O38)/30),12*((SUM(M9:M38)+INT(SUM(O9:O38)/30))/12-INT((SUM(M9:M38)+INT(SUM(O9:O38)/30))/12))))</f>
        <v/>
      </c>
      <c r="N39" s="15" t="s">
        <v>20</v>
      </c>
      <c r="O39" s="15" t="str">
        <f>IF(ISBLANK(I9),"",IF(SUM(O9:O38)&lt;30,SUM(O9:O38),30*(SUM(O9:O38)/30-INT(SUM(O9:O38)/30))))</f>
        <v/>
      </c>
      <c r="P39" s="17" t="s">
        <v>21</v>
      </c>
      <c r="R39" s="30"/>
      <c r="S39" s="115"/>
      <c r="T39" s="115"/>
      <c r="U39" s="194"/>
      <c r="V39" s="194"/>
      <c r="W39" s="110" t="s">
        <v>14</v>
      </c>
      <c r="X39" s="37" t="str" cm="1">
        <f t="array" ref="X39">IF(AND(ISBLANK($I$9:$I$38),ISBLANK($J$9:$J$38)),"",SUM(X35:X38)+INT((SUM(Z35:Z38)+INT(SUM(AB35:AB38)/30))/12))</f>
        <v/>
      </c>
      <c r="Y39" s="37" t="str">
        <f>IF(OR(X39="",X39=0),"","年")</f>
        <v/>
      </c>
      <c r="Z39" s="37" t="str" cm="1">
        <f t="array" ref="Z39">IF(AND(ISBLANK($I$9:$I$38),ISBLANK($J$9:$J$38)),"",IF((SUM(Z35:Z38)+INT(SUM(AB35:AB38)/30))&lt;12,SUM(Z35:Z38)+INT(SUM(AB35:AB38)/30),12*((SUM(Z35:Z38)+INT(SUM(AB35:AB38)/30))/12-INT((SUM(Z35:Z38)+INT(SUM(AB35:AB38)/30))/12))))</f>
        <v/>
      </c>
      <c r="AA39" s="37" t="str">
        <f>IF(OR(Z39="",Z39=0),"","月")</f>
        <v/>
      </c>
      <c r="AB39" s="37" t="str" cm="1">
        <f t="array" ref="AB39">IF(AND(ISBLANK($I$9:$I$38),ISBLANK($J$9:$J$38)),"",IF(SUM(AB35:AB38)&lt;30,SUM(AB35:AB38),30*(SUM(AB35:AB38)/30-INT(SUM(AB35:AB38)/30))))</f>
        <v/>
      </c>
      <c r="AC39" s="38" t="str">
        <f>IF(OR(AB39="",AB39=0),"","日")</f>
        <v/>
      </c>
      <c r="AD39" s="42"/>
      <c r="AE39" s="42"/>
      <c r="AF39" s="42"/>
      <c r="AG39" s="42"/>
      <c r="AH39" s="42"/>
      <c r="AI39" s="42"/>
      <c r="AJ39" s="25"/>
      <c r="AK39" s="76"/>
      <c r="AL39" s="25"/>
      <c r="AM39" s="108"/>
      <c r="AN39" s="108"/>
      <c r="AO39" s="52"/>
      <c r="AP39" s="52"/>
      <c r="AQ39" s="26"/>
      <c r="BF39" s="121"/>
      <c r="BG39" s="121"/>
      <c r="BI39" s="11"/>
      <c r="BJ39" s="11"/>
    </row>
    <row r="40" spans="1:62" ht="33" customHeight="1" thickTop="1" x14ac:dyDescent="0.2">
      <c r="T40" s="104"/>
      <c r="W40" s="60"/>
      <c r="AK40" s="76"/>
    </row>
    <row r="41" spans="1:62" ht="33" customHeight="1" x14ac:dyDescent="0.2">
      <c r="O41" s="25"/>
      <c r="R41" s="25"/>
      <c r="S41" s="25"/>
      <c r="T41" s="25"/>
      <c r="W41" s="108"/>
      <c r="AK41" s="76"/>
    </row>
    <row r="42" spans="1:62" ht="33" customHeight="1" x14ac:dyDescent="0.2">
      <c r="O42" s="25"/>
      <c r="R42" s="25"/>
      <c r="S42" s="25"/>
      <c r="T42" s="25"/>
      <c r="W42" s="108"/>
      <c r="AD42" s="60"/>
      <c r="AE42" s="60"/>
      <c r="AF42" s="60"/>
      <c r="AG42" s="60"/>
      <c r="AH42" s="60"/>
      <c r="AI42" s="60"/>
      <c r="AJ42" s="60"/>
      <c r="AK42" s="108"/>
      <c r="AL42" s="60"/>
    </row>
    <row r="43" spans="1:62" ht="33" customHeight="1" x14ac:dyDescent="0.15">
      <c r="O43" s="25"/>
      <c r="R43" s="25"/>
      <c r="S43" s="25"/>
      <c r="T43" s="25"/>
      <c r="AD43" s="52"/>
      <c r="AE43" s="52"/>
      <c r="AF43" s="52"/>
      <c r="AG43" s="52"/>
      <c r="AH43" s="52"/>
      <c r="AI43" s="52"/>
      <c r="AJ43" s="52"/>
      <c r="AK43" s="108"/>
      <c r="AL43" s="52"/>
      <c r="AM43" s="52"/>
      <c r="AN43" s="52"/>
    </row>
    <row r="44" spans="1:62" ht="33" customHeight="1" x14ac:dyDescent="0.15">
      <c r="T44" s="104"/>
      <c r="AD44" s="52"/>
      <c r="AE44" s="52"/>
      <c r="AF44" s="52"/>
      <c r="AG44" s="52"/>
      <c r="AH44" s="52"/>
      <c r="AI44" s="52"/>
      <c r="AJ44" s="52"/>
      <c r="AK44" s="108"/>
      <c r="AL44" s="52"/>
      <c r="AM44" s="52"/>
      <c r="AN44" s="52"/>
    </row>
    <row r="45" spans="1:62" ht="33" customHeight="1" x14ac:dyDescent="0.15">
      <c r="T45" s="104"/>
      <c r="AD45" s="52"/>
      <c r="AE45" s="52"/>
      <c r="AF45" s="52"/>
      <c r="AG45" s="52"/>
      <c r="AH45" s="52"/>
      <c r="AI45" s="52"/>
      <c r="AJ45" s="52"/>
      <c r="AK45" s="108"/>
      <c r="AL45" s="52"/>
      <c r="AM45" s="52"/>
      <c r="AN45" s="52"/>
    </row>
    <row r="46" spans="1:62" ht="33" customHeight="1" x14ac:dyDescent="0.15">
      <c r="T46" s="104"/>
      <c r="AD46" s="52"/>
      <c r="AE46" s="52"/>
      <c r="AF46" s="52"/>
      <c r="AG46" s="52"/>
      <c r="AH46" s="52"/>
      <c r="AI46" s="52"/>
      <c r="AJ46" s="52"/>
      <c r="AK46" s="108"/>
      <c r="AL46" s="52"/>
      <c r="AM46" s="52"/>
      <c r="AN46" s="52"/>
    </row>
    <row r="47" spans="1:62" ht="33" customHeight="1" x14ac:dyDescent="0.15">
      <c r="T47" s="104"/>
      <c r="AD47" s="52"/>
      <c r="AE47" s="52"/>
      <c r="AF47" s="52"/>
      <c r="AG47" s="52"/>
      <c r="AH47" s="52"/>
      <c r="AI47" s="52"/>
      <c r="AJ47" s="52"/>
      <c r="AK47" s="108"/>
      <c r="AL47" s="52"/>
      <c r="AM47" s="52"/>
      <c r="AN47" s="52"/>
    </row>
    <row r="48" spans="1:62" ht="33" customHeight="1" x14ac:dyDescent="0.15">
      <c r="T48" s="104"/>
      <c r="AD48" s="52"/>
      <c r="AE48" s="52"/>
      <c r="AF48" s="52"/>
      <c r="AG48" s="52"/>
      <c r="AH48" s="52"/>
      <c r="AI48" s="52"/>
      <c r="AJ48" s="52"/>
      <c r="AK48" s="108"/>
      <c r="AL48" s="52"/>
      <c r="AM48" s="52"/>
      <c r="AN48" s="52"/>
    </row>
    <row r="49" spans="20:40" ht="33" customHeight="1" x14ac:dyDescent="0.15">
      <c r="T49" s="104"/>
      <c r="AD49" s="52"/>
      <c r="AE49" s="52"/>
      <c r="AF49" s="52"/>
      <c r="AG49" s="52"/>
      <c r="AH49" s="52"/>
      <c r="AI49" s="52"/>
      <c r="AJ49" s="52"/>
      <c r="AK49" s="108"/>
      <c r="AL49" s="52"/>
      <c r="AM49" s="52"/>
      <c r="AN49" s="52"/>
    </row>
    <row r="50" spans="20:40" ht="33" customHeight="1" x14ac:dyDescent="0.15">
      <c r="T50" s="104"/>
      <c r="AD50" s="52"/>
      <c r="AE50" s="52"/>
      <c r="AF50" s="52"/>
      <c r="AG50" s="52"/>
      <c r="AH50" s="52"/>
      <c r="AI50" s="52"/>
      <c r="AJ50" s="52"/>
      <c r="AK50" s="108"/>
      <c r="AL50" s="52"/>
      <c r="AM50" s="52"/>
      <c r="AN50" s="52"/>
    </row>
    <row r="51" spans="20:40" ht="33" customHeight="1" x14ac:dyDescent="0.15">
      <c r="T51" s="104"/>
      <c r="AD51" s="52"/>
      <c r="AE51" s="52"/>
      <c r="AF51" s="52"/>
      <c r="AG51" s="52"/>
      <c r="AH51" s="52"/>
      <c r="AI51" s="52"/>
      <c r="AJ51" s="52"/>
      <c r="AK51" s="108"/>
      <c r="AL51" s="52"/>
      <c r="AM51" s="52"/>
      <c r="AN51" s="52"/>
    </row>
    <row r="52" spans="20:40" ht="33" customHeight="1" x14ac:dyDescent="0.2">
      <c r="T52" s="104"/>
      <c r="AD52" s="60"/>
      <c r="AE52" s="60"/>
      <c r="AF52" s="60"/>
      <c r="AG52" s="60"/>
      <c r="AH52" s="60"/>
      <c r="AI52" s="60"/>
      <c r="AJ52" s="60"/>
      <c r="AL52" s="60"/>
    </row>
    <row r="53" spans="20:40" ht="33" customHeight="1" x14ac:dyDescent="0.2">
      <c r="T53" s="104"/>
    </row>
    <row r="54" spans="20:40" ht="33" customHeight="1" x14ac:dyDescent="0.2">
      <c r="T54" s="104"/>
    </row>
    <row r="55" spans="20:40" ht="33" customHeight="1" x14ac:dyDescent="0.15">
      <c r="T55" s="104"/>
      <c r="AJ55" s="108"/>
      <c r="AK55" s="108"/>
      <c r="AL55" s="108"/>
      <c r="AM55" s="52"/>
      <c r="AN55" s="52"/>
    </row>
    <row r="56" spans="20:40" ht="33" customHeight="1" x14ac:dyDescent="0.15">
      <c r="T56" s="104"/>
      <c r="AJ56" s="108"/>
      <c r="AK56" s="108"/>
      <c r="AL56" s="108"/>
      <c r="AM56" s="52"/>
      <c r="AN56" s="52"/>
    </row>
    <row r="57" spans="20:40" ht="33" customHeight="1" x14ac:dyDescent="0.15">
      <c r="T57" s="104"/>
      <c r="AJ57" s="108"/>
      <c r="AK57" s="108"/>
      <c r="AL57" s="108"/>
      <c r="AM57" s="52"/>
      <c r="AN57" s="52"/>
    </row>
    <row r="58" spans="20:40" ht="33" customHeight="1" x14ac:dyDescent="0.15">
      <c r="T58" s="104"/>
      <c r="AJ58" s="108"/>
      <c r="AK58" s="108"/>
      <c r="AL58" s="108"/>
      <c r="AM58" s="52"/>
      <c r="AN58" s="52"/>
    </row>
    <row r="59" spans="20:40" ht="33" customHeight="1" x14ac:dyDescent="0.15">
      <c r="T59" s="104"/>
      <c r="AJ59" s="108"/>
      <c r="AK59" s="108"/>
      <c r="AL59" s="108"/>
      <c r="AM59" s="52"/>
      <c r="AN59" s="52"/>
    </row>
    <row r="60" spans="20:40" ht="33" customHeight="1" x14ac:dyDescent="0.15">
      <c r="T60" s="104"/>
      <c r="AJ60" s="108"/>
      <c r="AK60" s="108"/>
      <c r="AL60" s="108"/>
      <c r="AM60" s="52"/>
      <c r="AN60" s="52"/>
    </row>
    <row r="61" spans="20:40" ht="33" customHeight="1" x14ac:dyDescent="0.15">
      <c r="T61" s="104"/>
      <c r="AJ61" s="108"/>
      <c r="AK61" s="108"/>
      <c r="AL61" s="108"/>
      <c r="AM61" s="52"/>
      <c r="AN61" s="52"/>
    </row>
    <row r="62" spans="20:40" ht="33" customHeight="1" x14ac:dyDescent="0.15">
      <c r="T62" s="104"/>
      <c r="AJ62" s="108"/>
      <c r="AK62" s="108"/>
      <c r="AL62" s="108"/>
      <c r="AM62" s="52"/>
      <c r="AN62" s="52"/>
    </row>
    <row r="63" spans="20:40" ht="33" customHeight="1" x14ac:dyDescent="0.15">
      <c r="T63" s="104"/>
      <c r="AJ63" s="108"/>
      <c r="AK63" s="108"/>
      <c r="AL63" s="108"/>
      <c r="AM63" s="52"/>
      <c r="AN63" s="52"/>
    </row>
    <row r="64" spans="20:40" ht="33" customHeight="1" x14ac:dyDescent="0.15">
      <c r="T64" s="104"/>
      <c r="AJ64" s="108"/>
      <c r="AK64" s="108"/>
      <c r="AL64" s="108"/>
      <c r="AM64" s="52"/>
      <c r="AN64" s="52"/>
    </row>
    <row r="65" spans="20:40" ht="33" customHeight="1" x14ac:dyDescent="0.15">
      <c r="T65" s="104"/>
      <c r="AJ65" s="108"/>
      <c r="AK65" s="108"/>
      <c r="AL65" s="108"/>
      <c r="AM65" s="52"/>
      <c r="AN65" s="52"/>
    </row>
    <row r="66" spans="20:40" ht="33" customHeight="1" x14ac:dyDescent="0.15">
      <c r="T66" s="104"/>
      <c r="AJ66" s="108"/>
      <c r="AK66" s="108"/>
      <c r="AL66" s="108"/>
      <c r="AM66" s="52"/>
      <c r="AN66" s="52"/>
    </row>
    <row r="67" spans="20:40" ht="33" customHeight="1" x14ac:dyDescent="0.15">
      <c r="T67" s="104"/>
      <c r="AJ67" s="108"/>
      <c r="AK67" s="108"/>
      <c r="AL67" s="108"/>
      <c r="AM67" s="52"/>
      <c r="AN67" s="52"/>
    </row>
    <row r="68" spans="20:40" ht="33" customHeight="1" x14ac:dyDescent="0.15">
      <c r="T68" s="104"/>
      <c r="AJ68" s="108"/>
      <c r="AK68" s="108"/>
      <c r="AL68" s="108"/>
      <c r="AM68" s="52"/>
      <c r="AN68" s="52"/>
    </row>
    <row r="69" spans="20:40" ht="33" customHeight="1" x14ac:dyDescent="0.15">
      <c r="T69" s="104"/>
      <c r="AJ69" s="108"/>
      <c r="AK69" s="108"/>
      <c r="AL69" s="108"/>
      <c r="AM69" s="52"/>
      <c r="AN69" s="52"/>
    </row>
    <row r="70" spans="20:40" ht="33" customHeight="1" x14ac:dyDescent="0.15">
      <c r="T70" s="104"/>
      <c r="AJ70" s="108"/>
      <c r="AK70" s="108"/>
      <c r="AL70" s="108"/>
      <c r="AM70" s="52"/>
      <c r="AN70" s="52"/>
    </row>
    <row r="71" spans="20:40" ht="33" customHeight="1" x14ac:dyDescent="0.15">
      <c r="T71" s="104"/>
      <c r="AJ71" s="108"/>
      <c r="AK71" s="108"/>
      <c r="AL71" s="108"/>
      <c r="AM71" s="52"/>
      <c r="AN71" s="52"/>
    </row>
    <row r="72" spans="20:40" ht="33" customHeight="1" x14ac:dyDescent="0.15">
      <c r="T72" s="104"/>
      <c r="AJ72" s="108"/>
      <c r="AK72" s="108"/>
      <c r="AL72" s="108"/>
      <c r="AM72" s="52"/>
      <c r="AN72" s="52"/>
    </row>
    <row r="73" spans="20:40" ht="33" customHeight="1" x14ac:dyDescent="0.15">
      <c r="T73" s="104"/>
      <c r="AJ73" s="108"/>
      <c r="AK73" s="108"/>
      <c r="AL73" s="108"/>
      <c r="AM73" s="52"/>
      <c r="AN73" s="52"/>
    </row>
    <row r="74" spans="20:40" ht="33" customHeight="1" x14ac:dyDescent="0.15">
      <c r="T74" s="104"/>
      <c r="AJ74" s="108"/>
      <c r="AK74" s="108"/>
      <c r="AL74" s="108"/>
      <c r="AM74" s="52"/>
      <c r="AN74" s="52"/>
    </row>
    <row r="75" spans="20:40" ht="33" customHeight="1" x14ac:dyDescent="0.15">
      <c r="T75" s="104"/>
      <c r="AJ75" s="108"/>
      <c r="AK75" s="108"/>
      <c r="AL75" s="108"/>
      <c r="AM75" s="52"/>
      <c r="AN75" s="52"/>
    </row>
    <row r="76" spans="20:40" ht="33" customHeight="1" x14ac:dyDescent="0.15">
      <c r="T76" s="104"/>
      <c r="AJ76" s="108"/>
      <c r="AK76" s="108"/>
      <c r="AL76" s="108"/>
      <c r="AM76" s="52"/>
      <c r="AN76" s="52"/>
    </row>
    <row r="77" spans="20:40" ht="33" customHeight="1" x14ac:dyDescent="0.15">
      <c r="T77" s="104"/>
      <c r="AJ77" s="108"/>
      <c r="AK77" s="108"/>
      <c r="AL77" s="108"/>
      <c r="AM77" s="52"/>
      <c r="AN77" s="52"/>
    </row>
    <row r="78" spans="20:40" ht="33" customHeight="1" x14ac:dyDescent="0.15">
      <c r="T78" s="104"/>
      <c r="AJ78" s="108"/>
      <c r="AK78" s="108"/>
      <c r="AL78" s="108"/>
      <c r="AM78" s="52"/>
      <c r="AN78" s="52"/>
    </row>
    <row r="79" spans="20:40" ht="33" customHeight="1" x14ac:dyDescent="0.15">
      <c r="T79" s="104"/>
      <c r="AJ79" s="108"/>
      <c r="AK79" s="108"/>
      <c r="AL79" s="108"/>
      <c r="AM79" s="52"/>
      <c r="AN79" s="52"/>
    </row>
    <row r="80" spans="20:40" ht="33" customHeight="1" x14ac:dyDescent="0.15">
      <c r="T80" s="104"/>
      <c r="AJ80" s="108"/>
      <c r="AK80" s="108"/>
      <c r="AL80" s="108"/>
      <c r="AM80" s="52"/>
      <c r="AN80" s="52"/>
    </row>
    <row r="81" spans="20:40" ht="33" customHeight="1" x14ac:dyDescent="0.15">
      <c r="T81" s="104"/>
      <c r="AJ81" s="108"/>
      <c r="AK81" s="108"/>
      <c r="AL81" s="108"/>
      <c r="AM81" s="52"/>
      <c r="AN81" s="52"/>
    </row>
    <row r="82" spans="20:40" ht="33" customHeight="1" x14ac:dyDescent="0.15">
      <c r="T82" s="104"/>
      <c r="AJ82" s="108"/>
      <c r="AK82" s="108"/>
      <c r="AL82" s="108"/>
      <c r="AM82" s="52"/>
      <c r="AN82" s="52"/>
    </row>
    <row r="83" spans="20:40" ht="33" customHeight="1" x14ac:dyDescent="0.15">
      <c r="T83" s="104"/>
      <c r="AJ83" s="108"/>
      <c r="AK83" s="108"/>
      <c r="AL83" s="108"/>
      <c r="AM83" s="52"/>
      <c r="AN83" s="52"/>
    </row>
    <row r="84" spans="20:40" ht="33" customHeight="1" x14ac:dyDescent="0.15">
      <c r="T84" s="104"/>
      <c r="AJ84" s="108"/>
      <c r="AK84" s="108"/>
      <c r="AL84" s="108"/>
      <c r="AM84" s="52"/>
      <c r="AN84" s="52"/>
    </row>
    <row r="85" spans="20:40" ht="33" customHeight="1" x14ac:dyDescent="0.15">
      <c r="T85" s="104"/>
      <c r="AJ85" s="108"/>
      <c r="AK85" s="108"/>
      <c r="AL85" s="108"/>
      <c r="AM85" s="52"/>
      <c r="AN85" s="52"/>
    </row>
    <row r="86" spans="20:40" ht="33" customHeight="1" x14ac:dyDescent="0.15">
      <c r="T86" s="104"/>
      <c r="AJ86" s="108"/>
      <c r="AK86" s="108"/>
      <c r="AL86" s="108"/>
      <c r="AM86" s="52"/>
      <c r="AN86" s="52"/>
    </row>
    <row r="87" spans="20:40" ht="33" customHeight="1" x14ac:dyDescent="0.15">
      <c r="T87" s="104"/>
      <c r="AJ87" s="108"/>
      <c r="AK87" s="108"/>
      <c r="AL87" s="108"/>
      <c r="AM87" s="52"/>
      <c r="AN87" s="52"/>
    </row>
    <row r="88" spans="20:40" ht="33" customHeight="1" x14ac:dyDescent="0.15">
      <c r="T88" s="104"/>
      <c r="AJ88" s="108"/>
      <c r="AK88" s="108"/>
      <c r="AL88" s="108"/>
      <c r="AM88" s="52"/>
      <c r="AN88" s="52"/>
    </row>
    <row r="89" spans="20:40" ht="33" customHeight="1" x14ac:dyDescent="0.15">
      <c r="T89" s="104"/>
      <c r="AJ89" s="108"/>
      <c r="AK89" s="108"/>
      <c r="AL89" s="108"/>
      <c r="AM89" s="52"/>
      <c r="AN89" s="52"/>
    </row>
    <row r="90" spans="20:40" ht="33" customHeight="1" x14ac:dyDescent="0.15">
      <c r="T90" s="104"/>
      <c r="AJ90" s="108"/>
      <c r="AK90" s="108"/>
      <c r="AL90" s="108"/>
      <c r="AM90" s="52"/>
      <c r="AN90" s="52"/>
    </row>
    <row r="91" spans="20:40" ht="33" customHeight="1" x14ac:dyDescent="0.15">
      <c r="T91" s="104"/>
      <c r="AJ91" s="108"/>
      <c r="AK91" s="108"/>
      <c r="AL91" s="108"/>
      <c r="AM91" s="52"/>
      <c r="AN91" s="52"/>
    </row>
    <row r="92" spans="20:40" ht="33" customHeight="1" x14ac:dyDescent="0.15">
      <c r="T92" s="104"/>
      <c r="AJ92" s="108"/>
      <c r="AK92" s="108"/>
      <c r="AL92" s="108"/>
      <c r="AM92" s="52"/>
      <c r="AN92" s="52"/>
    </row>
    <row r="93" spans="20:40" ht="33" customHeight="1" x14ac:dyDescent="0.15">
      <c r="T93" s="104"/>
      <c r="AJ93" s="108"/>
      <c r="AK93" s="108"/>
      <c r="AL93" s="108"/>
      <c r="AM93" s="52"/>
      <c r="AN93" s="52"/>
    </row>
    <row r="94" spans="20:40" ht="33" customHeight="1" x14ac:dyDescent="0.15">
      <c r="T94" s="104"/>
      <c r="AJ94" s="108"/>
      <c r="AK94" s="108"/>
      <c r="AL94" s="108"/>
      <c r="AM94" s="52"/>
      <c r="AN94" s="52"/>
    </row>
    <row r="95" spans="20:40" ht="33" customHeight="1" x14ac:dyDescent="0.15">
      <c r="T95" s="104"/>
      <c r="AJ95" s="108"/>
      <c r="AK95" s="108"/>
      <c r="AL95" s="108"/>
      <c r="AM95" s="52"/>
      <c r="AN95" s="52"/>
    </row>
    <row r="96" spans="20:40" ht="33" customHeight="1" x14ac:dyDescent="0.15">
      <c r="T96" s="104"/>
      <c r="AJ96" s="108"/>
      <c r="AK96" s="108"/>
      <c r="AL96" s="108"/>
      <c r="AM96" s="52"/>
      <c r="AN96" s="52"/>
    </row>
    <row r="97" spans="20:40" ht="33" customHeight="1" x14ac:dyDescent="0.15">
      <c r="T97" s="104"/>
      <c r="AJ97" s="108"/>
      <c r="AK97" s="108"/>
      <c r="AL97" s="108"/>
      <c r="AM97" s="52"/>
      <c r="AN97" s="52"/>
    </row>
    <row r="98" spans="20:40" ht="33" customHeight="1" x14ac:dyDescent="0.15">
      <c r="T98" s="104"/>
      <c r="AJ98" s="108"/>
      <c r="AK98" s="108"/>
      <c r="AL98" s="108"/>
      <c r="AM98" s="52"/>
      <c r="AN98" s="52"/>
    </row>
    <row r="99" spans="20:40" ht="33" customHeight="1" x14ac:dyDescent="0.15">
      <c r="T99" s="104"/>
      <c r="AJ99" s="108"/>
      <c r="AK99" s="108"/>
      <c r="AL99" s="108"/>
      <c r="AM99" s="52"/>
      <c r="AN99" s="52"/>
    </row>
    <row r="100" spans="20:40" ht="33" customHeight="1" x14ac:dyDescent="0.15">
      <c r="T100" s="104"/>
      <c r="AJ100" s="108"/>
      <c r="AK100" s="108"/>
      <c r="AL100" s="108"/>
      <c r="AM100" s="52"/>
      <c r="AN100" s="52"/>
    </row>
    <row r="101" spans="20:40" ht="36" customHeight="1" x14ac:dyDescent="0.15">
      <c r="T101" s="104"/>
      <c r="AJ101" s="108"/>
      <c r="AK101" s="108"/>
      <c r="AL101" s="108"/>
      <c r="AM101" s="52"/>
      <c r="AN101" s="52"/>
    </row>
    <row r="102" spans="20:40" ht="36" customHeight="1" x14ac:dyDescent="0.15">
      <c r="T102" s="104"/>
      <c r="AJ102" s="108"/>
      <c r="AK102" s="108"/>
      <c r="AL102" s="108"/>
      <c r="AM102" s="52"/>
      <c r="AN102" s="52"/>
    </row>
    <row r="103" spans="20:40" ht="36" customHeight="1" x14ac:dyDescent="0.15">
      <c r="T103" s="104"/>
      <c r="AJ103" s="108"/>
      <c r="AK103" s="108"/>
      <c r="AL103" s="108"/>
      <c r="AM103" s="52"/>
      <c r="AN103" s="52"/>
    </row>
    <row r="104" spans="20:40" ht="36" customHeight="1" x14ac:dyDescent="0.15">
      <c r="T104" s="104"/>
      <c r="AJ104" s="108"/>
      <c r="AK104" s="108"/>
      <c r="AL104" s="108"/>
      <c r="AM104" s="52"/>
      <c r="AN104" s="52"/>
    </row>
    <row r="105" spans="20:40" ht="36" customHeight="1" x14ac:dyDescent="0.15">
      <c r="T105" s="104"/>
      <c r="AJ105" s="108"/>
      <c r="AK105" s="108"/>
      <c r="AL105" s="108"/>
      <c r="AM105" s="52"/>
      <c r="AN105" s="52"/>
    </row>
    <row r="106" spans="20:40" ht="36" customHeight="1" x14ac:dyDescent="0.15">
      <c r="T106" s="104"/>
      <c r="AJ106" s="108"/>
      <c r="AK106" s="108"/>
      <c r="AL106" s="108"/>
      <c r="AM106" s="52"/>
      <c r="AN106" s="52"/>
    </row>
    <row r="107" spans="20:40" ht="36" customHeight="1" x14ac:dyDescent="0.15">
      <c r="T107" s="104"/>
      <c r="AJ107" s="108"/>
      <c r="AK107" s="108"/>
      <c r="AL107" s="108"/>
      <c r="AM107" s="52"/>
      <c r="AN107" s="52"/>
    </row>
    <row r="108" spans="20:40" ht="36" customHeight="1" x14ac:dyDescent="0.15">
      <c r="T108" s="104"/>
      <c r="AJ108" s="108"/>
      <c r="AK108" s="108"/>
      <c r="AL108" s="108"/>
      <c r="AM108" s="52"/>
      <c r="AN108" s="52"/>
    </row>
    <row r="109" spans="20:40" ht="36" customHeight="1" x14ac:dyDescent="0.15">
      <c r="T109" s="104"/>
      <c r="AJ109" s="108"/>
      <c r="AK109" s="108"/>
      <c r="AL109" s="108"/>
      <c r="AM109" s="52"/>
      <c r="AN109" s="52"/>
    </row>
    <row r="110" spans="20:40" ht="36" customHeight="1" x14ac:dyDescent="0.15">
      <c r="T110" s="104"/>
      <c r="AJ110" s="108"/>
      <c r="AK110" s="108"/>
      <c r="AL110" s="108"/>
      <c r="AM110" s="52"/>
      <c r="AN110" s="52"/>
    </row>
    <row r="111" spans="20:40" ht="36" customHeight="1" x14ac:dyDescent="0.15">
      <c r="T111" s="104"/>
      <c r="AJ111" s="108"/>
      <c r="AK111" s="108"/>
      <c r="AL111" s="108"/>
      <c r="AM111" s="52"/>
      <c r="AN111" s="52"/>
    </row>
    <row r="112" spans="20:40" ht="36" customHeight="1" x14ac:dyDescent="0.15">
      <c r="T112" s="104"/>
      <c r="AJ112" s="108"/>
      <c r="AK112" s="108"/>
      <c r="AL112" s="108"/>
      <c r="AM112" s="52"/>
      <c r="AN112" s="52"/>
    </row>
    <row r="113" spans="20:40" ht="36" customHeight="1" x14ac:dyDescent="0.15">
      <c r="T113" s="104"/>
      <c r="AJ113" s="108"/>
      <c r="AK113" s="108"/>
      <c r="AL113" s="108"/>
      <c r="AM113" s="52"/>
      <c r="AN113" s="52"/>
    </row>
    <row r="114" spans="20:40" ht="36" customHeight="1" x14ac:dyDescent="0.15">
      <c r="T114" s="104"/>
      <c r="AJ114" s="108"/>
      <c r="AK114" s="108"/>
      <c r="AL114" s="108"/>
      <c r="AM114" s="52"/>
      <c r="AN114" s="52"/>
    </row>
    <row r="115" spans="20:40" ht="36" customHeight="1" x14ac:dyDescent="0.15">
      <c r="T115" s="104"/>
      <c r="AJ115" s="108"/>
      <c r="AK115" s="108"/>
      <c r="AL115" s="108"/>
      <c r="AM115" s="52"/>
      <c r="AN115" s="52"/>
    </row>
    <row r="116" spans="20:40" ht="36" customHeight="1" x14ac:dyDescent="0.15">
      <c r="T116" s="104"/>
      <c r="AJ116" s="108"/>
      <c r="AK116" s="108"/>
      <c r="AL116" s="108"/>
      <c r="AM116" s="52"/>
      <c r="AN116" s="52"/>
    </row>
    <row r="117" spans="20:40" ht="36" customHeight="1" x14ac:dyDescent="0.15">
      <c r="T117" s="104"/>
      <c r="AJ117" s="108"/>
      <c r="AK117" s="108"/>
      <c r="AL117" s="108"/>
      <c r="AM117" s="52"/>
      <c r="AN117" s="52"/>
    </row>
    <row r="118" spans="20:40" ht="36" customHeight="1" x14ac:dyDescent="0.15">
      <c r="T118" s="104"/>
      <c r="AJ118" s="108"/>
      <c r="AK118" s="108"/>
      <c r="AL118" s="108"/>
      <c r="AM118" s="52"/>
      <c r="AN118" s="52"/>
    </row>
    <row r="119" spans="20:40" ht="36" customHeight="1" x14ac:dyDescent="0.15">
      <c r="T119" s="104"/>
      <c r="AJ119" s="108"/>
      <c r="AK119" s="108"/>
      <c r="AL119" s="108"/>
      <c r="AM119" s="52"/>
      <c r="AN119" s="52"/>
    </row>
    <row r="120" spans="20:40" ht="36" customHeight="1" x14ac:dyDescent="0.15">
      <c r="T120" s="104"/>
      <c r="AJ120" s="108"/>
      <c r="AK120" s="108"/>
      <c r="AL120" s="108"/>
      <c r="AM120" s="52"/>
      <c r="AN120" s="52"/>
    </row>
    <row r="121" spans="20:40" ht="36" customHeight="1" x14ac:dyDescent="0.15">
      <c r="T121" s="104"/>
      <c r="AJ121" s="108"/>
      <c r="AK121" s="108"/>
      <c r="AL121" s="108"/>
      <c r="AM121" s="52"/>
      <c r="AN121" s="52"/>
    </row>
    <row r="122" spans="20:40" ht="36" customHeight="1" x14ac:dyDescent="0.15">
      <c r="T122" s="104"/>
      <c r="AJ122" s="108"/>
      <c r="AK122" s="108"/>
      <c r="AL122" s="108"/>
      <c r="AM122" s="52"/>
      <c r="AN122" s="52"/>
    </row>
    <row r="123" spans="20:40" ht="36" customHeight="1" x14ac:dyDescent="0.15">
      <c r="T123" s="104"/>
      <c r="AJ123" s="108"/>
      <c r="AK123" s="108"/>
      <c r="AL123" s="108"/>
      <c r="AM123" s="52"/>
      <c r="AN123" s="52"/>
    </row>
    <row r="124" spans="20:40" ht="36" customHeight="1" x14ac:dyDescent="0.15">
      <c r="T124" s="104"/>
      <c r="AJ124" s="108"/>
      <c r="AK124" s="108"/>
      <c r="AL124" s="108"/>
      <c r="AM124" s="52"/>
      <c r="AN124" s="52"/>
    </row>
    <row r="125" spans="20:40" ht="36" customHeight="1" x14ac:dyDescent="0.15">
      <c r="T125" s="104"/>
      <c r="AJ125" s="108"/>
      <c r="AK125" s="108"/>
      <c r="AL125" s="108"/>
      <c r="AM125" s="52"/>
      <c r="AN125" s="52"/>
    </row>
    <row r="126" spans="20:40" ht="36" customHeight="1" x14ac:dyDescent="0.15">
      <c r="T126" s="104"/>
      <c r="AJ126" s="108"/>
      <c r="AK126" s="108"/>
      <c r="AL126" s="108"/>
      <c r="AM126" s="52"/>
      <c r="AN126" s="52"/>
    </row>
    <row r="127" spans="20:40" ht="36" customHeight="1" x14ac:dyDescent="0.15">
      <c r="T127" s="104"/>
      <c r="AJ127" s="108"/>
      <c r="AK127" s="108"/>
      <c r="AL127" s="108"/>
      <c r="AM127" s="52"/>
      <c r="AN127" s="52"/>
    </row>
    <row r="128" spans="20:40" ht="36" customHeight="1" x14ac:dyDescent="0.15">
      <c r="T128" s="104"/>
      <c r="AJ128" s="108"/>
      <c r="AK128" s="108"/>
      <c r="AL128" s="108"/>
      <c r="AM128" s="52"/>
      <c r="AN128" s="52"/>
    </row>
    <row r="129" spans="20:40" ht="36" customHeight="1" x14ac:dyDescent="0.15">
      <c r="T129" s="104"/>
      <c r="AJ129" s="108"/>
      <c r="AK129" s="108"/>
      <c r="AL129" s="108"/>
      <c r="AM129" s="52"/>
      <c r="AN129" s="52"/>
    </row>
    <row r="130" spans="20:40" ht="36" customHeight="1" x14ac:dyDescent="0.15">
      <c r="T130" s="104"/>
      <c r="AJ130" s="108"/>
      <c r="AK130" s="108"/>
      <c r="AL130" s="108"/>
      <c r="AM130" s="52"/>
      <c r="AN130" s="52"/>
    </row>
    <row r="131" spans="20:40" ht="36" customHeight="1" x14ac:dyDescent="0.15">
      <c r="T131" s="104"/>
      <c r="AJ131" s="108"/>
      <c r="AK131" s="108"/>
      <c r="AL131" s="108"/>
      <c r="AM131" s="52"/>
      <c r="AN131" s="52"/>
    </row>
    <row r="132" spans="20:40" ht="36" customHeight="1" x14ac:dyDescent="0.15">
      <c r="T132" s="104"/>
      <c r="AJ132" s="108"/>
      <c r="AK132" s="108"/>
      <c r="AL132" s="108"/>
      <c r="AM132" s="52"/>
      <c r="AN132" s="52"/>
    </row>
    <row r="133" spans="20:40" ht="36" customHeight="1" x14ac:dyDescent="0.15">
      <c r="T133" s="104"/>
      <c r="AJ133" s="108"/>
      <c r="AK133" s="108"/>
      <c r="AL133" s="108"/>
      <c r="AM133" s="52"/>
      <c r="AN133" s="52"/>
    </row>
    <row r="134" spans="20:40" ht="36" customHeight="1" x14ac:dyDescent="0.15">
      <c r="T134" s="104"/>
      <c r="AJ134" s="108"/>
      <c r="AK134" s="108"/>
      <c r="AL134" s="108"/>
      <c r="AM134" s="52"/>
      <c r="AN134" s="52"/>
    </row>
    <row r="135" spans="20:40" ht="36" customHeight="1" x14ac:dyDescent="0.15">
      <c r="T135" s="104"/>
      <c r="AJ135" s="108"/>
      <c r="AK135" s="108"/>
      <c r="AL135" s="108"/>
      <c r="AM135" s="52"/>
      <c r="AN135" s="52"/>
    </row>
    <row r="136" spans="20:40" ht="36" customHeight="1" x14ac:dyDescent="0.15">
      <c r="T136" s="104"/>
      <c r="AJ136" s="108"/>
      <c r="AK136" s="108"/>
      <c r="AL136" s="108"/>
      <c r="AM136" s="52"/>
      <c r="AN136" s="52"/>
    </row>
    <row r="137" spans="20:40" ht="36" customHeight="1" x14ac:dyDescent="0.15">
      <c r="T137" s="104"/>
      <c r="AJ137" s="108"/>
      <c r="AK137" s="108"/>
      <c r="AL137" s="108"/>
      <c r="AM137" s="52"/>
      <c r="AN137" s="52"/>
    </row>
    <row r="138" spans="20:40" ht="36" customHeight="1" x14ac:dyDescent="0.15">
      <c r="T138" s="104"/>
      <c r="AJ138" s="108"/>
      <c r="AK138" s="108"/>
      <c r="AL138" s="108"/>
      <c r="AM138" s="52"/>
      <c r="AN138" s="52"/>
    </row>
    <row r="139" spans="20:40" ht="36" customHeight="1" x14ac:dyDescent="0.15">
      <c r="T139" s="104"/>
      <c r="AJ139" s="108"/>
      <c r="AK139" s="108"/>
      <c r="AL139" s="108"/>
      <c r="AM139" s="52"/>
      <c r="AN139" s="52"/>
    </row>
    <row r="140" spans="20:40" ht="36" customHeight="1" x14ac:dyDescent="0.15">
      <c r="T140" s="104"/>
      <c r="AJ140" s="108"/>
      <c r="AK140" s="108"/>
      <c r="AL140" s="108"/>
      <c r="AM140" s="52"/>
      <c r="AN140" s="52"/>
    </row>
    <row r="141" spans="20:40" ht="36" customHeight="1" x14ac:dyDescent="0.15">
      <c r="T141" s="104"/>
      <c r="AJ141" s="108"/>
      <c r="AK141" s="108"/>
      <c r="AL141" s="108"/>
      <c r="AM141" s="52"/>
      <c r="AN141" s="52"/>
    </row>
    <row r="142" spans="20:40" ht="36" customHeight="1" x14ac:dyDescent="0.15">
      <c r="T142" s="104"/>
      <c r="AJ142" s="108"/>
      <c r="AK142" s="108"/>
      <c r="AL142" s="108"/>
      <c r="AM142" s="52"/>
      <c r="AN142" s="52"/>
    </row>
    <row r="143" spans="20:40" ht="36" customHeight="1" x14ac:dyDescent="0.15">
      <c r="T143" s="104"/>
      <c r="AJ143" s="108"/>
      <c r="AK143" s="108"/>
      <c r="AL143" s="108"/>
      <c r="AM143" s="52"/>
      <c r="AN143" s="52"/>
    </row>
    <row r="144" spans="20:40" ht="36" customHeight="1" x14ac:dyDescent="0.15">
      <c r="T144" s="104"/>
      <c r="AJ144" s="108"/>
      <c r="AK144" s="108"/>
      <c r="AL144" s="108"/>
      <c r="AM144" s="52"/>
      <c r="AN144" s="52"/>
    </row>
    <row r="145" spans="20:40" ht="36" customHeight="1" x14ac:dyDescent="0.15">
      <c r="T145" s="104"/>
      <c r="AJ145" s="108"/>
      <c r="AK145" s="108"/>
      <c r="AL145" s="108"/>
      <c r="AM145" s="52"/>
      <c r="AN145" s="52"/>
    </row>
    <row r="146" spans="20:40" ht="36" customHeight="1" x14ac:dyDescent="0.15">
      <c r="T146" s="104"/>
      <c r="AJ146" s="108"/>
      <c r="AK146" s="108"/>
      <c r="AL146" s="108"/>
      <c r="AM146" s="52"/>
      <c r="AN146" s="52"/>
    </row>
    <row r="147" spans="20:40" ht="36" customHeight="1" x14ac:dyDescent="0.15">
      <c r="T147" s="104"/>
      <c r="AJ147" s="108"/>
      <c r="AK147" s="108"/>
      <c r="AL147" s="108"/>
      <c r="AM147" s="52"/>
      <c r="AN147" s="52"/>
    </row>
    <row r="148" spans="20:40" ht="36" customHeight="1" x14ac:dyDescent="0.15">
      <c r="T148" s="104"/>
      <c r="AJ148" s="108"/>
      <c r="AK148" s="108"/>
      <c r="AL148" s="108"/>
      <c r="AM148" s="52"/>
      <c r="AN148" s="52"/>
    </row>
    <row r="149" spans="20:40" ht="36" customHeight="1" x14ac:dyDescent="0.15">
      <c r="T149" s="104"/>
      <c r="AJ149" s="108"/>
      <c r="AK149" s="108"/>
      <c r="AL149" s="108"/>
      <c r="AM149" s="52"/>
      <c r="AN149" s="52"/>
    </row>
    <row r="150" spans="20:40" ht="36" customHeight="1" x14ac:dyDescent="0.15">
      <c r="T150" s="104"/>
      <c r="AJ150" s="108"/>
      <c r="AK150" s="108"/>
      <c r="AL150" s="108"/>
      <c r="AM150" s="52"/>
      <c r="AN150" s="52"/>
    </row>
    <row r="151" spans="20:40" ht="36" customHeight="1" x14ac:dyDescent="0.2"/>
    <row r="152" spans="20:40" ht="36" customHeight="1" x14ac:dyDescent="0.2"/>
    <row r="153" spans="20:40" ht="36" customHeight="1" x14ac:dyDescent="0.2"/>
    <row r="154" spans="20:40" ht="36" customHeight="1" x14ac:dyDescent="0.2"/>
    <row r="155" spans="20:40" ht="36" customHeight="1" x14ac:dyDescent="0.2"/>
    <row r="156" spans="20:40" ht="36" customHeight="1" x14ac:dyDescent="0.2"/>
    <row r="157" spans="20:40" ht="36" customHeight="1" x14ac:dyDescent="0.2"/>
    <row r="158" spans="20:40" ht="36" customHeight="1" x14ac:dyDescent="0.2"/>
    <row r="159" spans="20:40" ht="36" customHeight="1" x14ac:dyDescent="0.2"/>
    <row r="160" spans="20:40" ht="36" customHeight="1" x14ac:dyDescent="0.2"/>
    <row r="161" ht="36" customHeight="1" x14ac:dyDescent="0.2"/>
    <row r="162" ht="36" customHeight="1" x14ac:dyDescent="0.2"/>
    <row r="163" ht="36" customHeight="1" x14ac:dyDescent="0.2"/>
    <row r="164" ht="36" customHeight="1" x14ac:dyDescent="0.2"/>
    <row r="165" ht="36" customHeight="1" x14ac:dyDescent="0.2"/>
    <row r="166" ht="36" customHeight="1" x14ac:dyDescent="0.2"/>
    <row r="167" ht="36" customHeight="1" x14ac:dyDescent="0.2"/>
    <row r="168" ht="36" customHeight="1" x14ac:dyDescent="0.2"/>
    <row r="169" ht="36" customHeight="1" x14ac:dyDescent="0.2"/>
    <row r="170" ht="36" customHeight="1" x14ac:dyDescent="0.2"/>
    <row r="171" ht="36" customHeight="1" x14ac:dyDescent="0.2"/>
    <row r="172" ht="36" customHeight="1" x14ac:dyDescent="0.2"/>
    <row r="173" ht="36" customHeight="1" x14ac:dyDescent="0.2"/>
    <row r="174" ht="36" customHeight="1" x14ac:dyDescent="0.2"/>
    <row r="175" ht="36" customHeight="1" x14ac:dyDescent="0.2"/>
    <row r="176" ht="36" customHeight="1" x14ac:dyDescent="0.2"/>
    <row r="177" ht="36" customHeight="1" x14ac:dyDescent="0.2"/>
    <row r="178" ht="36" customHeight="1" x14ac:dyDescent="0.2"/>
    <row r="179" ht="36" customHeight="1" x14ac:dyDescent="0.2"/>
    <row r="180" ht="36" customHeight="1" x14ac:dyDescent="0.2"/>
    <row r="181" ht="36" customHeight="1" x14ac:dyDescent="0.2"/>
    <row r="182" ht="36" customHeight="1" x14ac:dyDescent="0.2"/>
    <row r="183" ht="36" customHeight="1" x14ac:dyDescent="0.2"/>
    <row r="184" ht="36" customHeight="1" x14ac:dyDescent="0.2"/>
    <row r="185" ht="36" customHeight="1" x14ac:dyDescent="0.2"/>
    <row r="186" ht="36" customHeight="1" x14ac:dyDescent="0.2"/>
    <row r="187" ht="36" customHeight="1" x14ac:dyDescent="0.2"/>
    <row r="188" ht="36" customHeight="1" x14ac:dyDescent="0.2"/>
    <row r="189" ht="36" customHeight="1" x14ac:dyDescent="0.2"/>
    <row r="190" ht="36" customHeight="1" x14ac:dyDescent="0.2"/>
    <row r="191" ht="36" customHeight="1" x14ac:dyDescent="0.2"/>
    <row r="192" ht="36" customHeight="1" x14ac:dyDescent="0.2"/>
    <row r="193" ht="36" customHeight="1" x14ac:dyDescent="0.2"/>
    <row r="194" ht="36" customHeight="1" x14ac:dyDescent="0.2"/>
    <row r="195" ht="36" customHeight="1" x14ac:dyDescent="0.2"/>
    <row r="196" ht="36" customHeight="1" x14ac:dyDescent="0.2"/>
    <row r="197" ht="36" customHeight="1" x14ac:dyDescent="0.2"/>
    <row r="198" ht="36" customHeight="1" x14ac:dyDescent="0.2"/>
    <row r="199" ht="36" customHeight="1" x14ac:dyDescent="0.2"/>
    <row r="200" ht="36" customHeight="1" x14ac:dyDescent="0.2"/>
    <row r="201" ht="36" customHeight="1" x14ac:dyDescent="0.2"/>
    <row r="202" ht="36" customHeight="1" x14ac:dyDescent="0.2"/>
    <row r="203" ht="36" customHeight="1" x14ac:dyDescent="0.2"/>
    <row r="204" ht="36" customHeight="1" x14ac:dyDescent="0.2"/>
    <row r="205" ht="36" customHeight="1" x14ac:dyDescent="0.2"/>
    <row r="206" ht="36" customHeight="1" x14ac:dyDescent="0.2"/>
    <row r="207" ht="36" customHeight="1" x14ac:dyDescent="0.2"/>
    <row r="208" ht="36" customHeight="1" x14ac:dyDescent="0.2"/>
    <row r="209" ht="36" customHeight="1" x14ac:dyDescent="0.2"/>
    <row r="210" ht="36" customHeight="1" x14ac:dyDescent="0.2"/>
    <row r="211" ht="36" customHeight="1" x14ac:dyDescent="0.2"/>
    <row r="212" ht="36" customHeight="1" x14ac:dyDescent="0.2"/>
    <row r="213" ht="36" customHeight="1" x14ac:dyDescent="0.2"/>
    <row r="214" ht="36" customHeight="1" x14ac:dyDescent="0.2"/>
    <row r="215" ht="36" customHeight="1" x14ac:dyDescent="0.2"/>
    <row r="216" ht="36" customHeight="1" x14ac:dyDescent="0.2"/>
    <row r="217" ht="36" customHeight="1" x14ac:dyDescent="0.2"/>
    <row r="218" ht="36" customHeight="1" x14ac:dyDescent="0.2"/>
    <row r="219" ht="36" customHeight="1" x14ac:dyDescent="0.2"/>
    <row r="220" ht="36" customHeight="1" x14ac:dyDescent="0.2"/>
    <row r="221" ht="36" customHeight="1" x14ac:dyDescent="0.2"/>
    <row r="222" ht="36" customHeight="1" x14ac:dyDescent="0.2"/>
    <row r="223" ht="36" customHeight="1" x14ac:dyDescent="0.2"/>
    <row r="224" ht="36" customHeight="1" x14ac:dyDescent="0.2"/>
    <row r="225" ht="36" customHeight="1" x14ac:dyDescent="0.2"/>
    <row r="226" ht="36" customHeight="1" x14ac:dyDescent="0.2"/>
    <row r="227" ht="36" customHeight="1" x14ac:dyDescent="0.2"/>
    <row r="228" ht="36" customHeight="1" x14ac:dyDescent="0.2"/>
    <row r="229" ht="36" customHeight="1" x14ac:dyDescent="0.2"/>
    <row r="230" ht="36" customHeight="1" x14ac:dyDescent="0.2"/>
    <row r="231" ht="36" customHeight="1" x14ac:dyDescent="0.2"/>
    <row r="232" ht="36" customHeight="1" x14ac:dyDescent="0.2"/>
    <row r="233" ht="36" customHeight="1" x14ac:dyDescent="0.2"/>
    <row r="234" ht="36" customHeight="1" x14ac:dyDescent="0.2"/>
    <row r="235" ht="36" customHeight="1" x14ac:dyDescent="0.2"/>
    <row r="236" ht="36" customHeight="1" x14ac:dyDescent="0.2"/>
    <row r="237" ht="36" customHeight="1" x14ac:dyDescent="0.2"/>
    <row r="238" ht="36" customHeight="1" x14ac:dyDescent="0.2"/>
    <row r="239" ht="36" customHeight="1" x14ac:dyDescent="0.2"/>
    <row r="240" ht="36" customHeight="1" x14ac:dyDescent="0.2"/>
    <row r="241" ht="36" customHeight="1" x14ac:dyDescent="0.2"/>
    <row r="242" ht="36" customHeight="1" x14ac:dyDescent="0.2"/>
    <row r="243" ht="36" customHeight="1" x14ac:dyDescent="0.2"/>
    <row r="244" ht="36" customHeight="1" x14ac:dyDescent="0.2"/>
    <row r="245" ht="36" customHeight="1" x14ac:dyDescent="0.2"/>
    <row r="246" ht="36" customHeight="1" x14ac:dyDescent="0.2"/>
    <row r="247" ht="36" customHeight="1" x14ac:dyDescent="0.2"/>
    <row r="248" ht="36" customHeight="1" x14ac:dyDescent="0.2"/>
    <row r="249" ht="36" customHeight="1" x14ac:dyDescent="0.2"/>
    <row r="250" ht="36" customHeight="1" x14ac:dyDescent="0.2"/>
    <row r="251" ht="36" customHeight="1" x14ac:dyDescent="0.2"/>
  </sheetData>
  <sheetProtection algorithmName="SHA-512" hashValue="Ym0Vew1YxFxr+gCPI/7AC3VUKqAjXdx4Aaova0p9NM+wsig7lXHgxJDewREG7owXbSjO8NuXerFW5ojPc5KRmA==" saltValue="XYUGJxF3GDwEUfh6KPMF+w==" spinCount="100000" sheet="1" objects="1" scenarios="1"/>
  <mergeCells count="76">
    <mergeCell ref="C37:D37"/>
    <mergeCell ref="C38:D38"/>
    <mergeCell ref="C32:D32"/>
    <mergeCell ref="C33:D33"/>
    <mergeCell ref="C34:D34"/>
    <mergeCell ref="C24:D24"/>
    <mergeCell ref="X34:AC34"/>
    <mergeCell ref="C35:D35"/>
    <mergeCell ref="C36:D36"/>
    <mergeCell ref="C26:D26"/>
    <mergeCell ref="C27:D27"/>
    <mergeCell ref="C28:D28"/>
    <mergeCell ref="C29:D29"/>
    <mergeCell ref="C30:D30"/>
    <mergeCell ref="C31:D31"/>
    <mergeCell ref="C25:D25"/>
    <mergeCell ref="AH16:AH20"/>
    <mergeCell ref="AI16:AI20"/>
    <mergeCell ref="C17:D17"/>
    <mergeCell ref="C18:D18"/>
    <mergeCell ref="C19:D19"/>
    <mergeCell ref="C20:D20"/>
    <mergeCell ref="C16:D16"/>
    <mergeCell ref="AD16:AD20"/>
    <mergeCell ref="AE16:AE20"/>
    <mergeCell ref="AF16:AF20"/>
    <mergeCell ref="AG16:AG20"/>
    <mergeCell ref="C21:D21"/>
    <mergeCell ref="C22:D22"/>
    <mergeCell ref="C23:D23"/>
    <mergeCell ref="X23:AC23"/>
    <mergeCell ref="C7:D8"/>
    <mergeCell ref="E7:E8"/>
    <mergeCell ref="F7:F8"/>
    <mergeCell ref="G7:G8"/>
    <mergeCell ref="AI6:AI10"/>
    <mergeCell ref="AM6:AO6"/>
    <mergeCell ref="C9:D9"/>
    <mergeCell ref="C10:D10"/>
    <mergeCell ref="C11:D11"/>
    <mergeCell ref="AD11:AD15"/>
    <mergeCell ref="AE11:AE15"/>
    <mergeCell ref="AI11:AI15"/>
    <mergeCell ref="C12:D12"/>
    <mergeCell ref="C13:D13"/>
    <mergeCell ref="C14:D14"/>
    <mergeCell ref="C15:D15"/>
    <mergeCell ref="AF11:AF15"/>
    <mergeCell ref="AG11:AG15"/>
    <mergeCell ref="AH11:AH15"/>
    <mergeCell ref="AL5:BK5"/>
    <mergeCell ref="D6:F6"/>
    <mergeCell ref="AD6:AD10"/>
    <mergeCell ref="AE6:AE10"/>
    <mergeCell ref="AF6:AF10"/>
    <mergeCell ref="AG6:AG10"/>
    <mergeCell ref="AH6:AH10"/>
    <mergeCell ref="H7:H8"/>
    <mergeCell ref="I7:P7"/>
    <mergeCell ref="S7:T7"/>
    <mergeCell ref="U7:U8"/>
    <mergeCell ref="D5:F5"/>
    <mergeCell ref="G5:H6"/>
    <mergeCell ref="I5:I6"/>
    <mergeCell ref="AM7:AN7"/>
    <mergeCell ref="K8:P8"/>
    <mergeCell ref="L1:P1"/>
    <mergeCell ref="L2:P2"/>
    <mergeCell ref="X2:AC2"/>
    <mergeCell ref="AD2:AI2"/>
    <mergeCell ref="AD3:AD5"/>
    <mergeCell ref="AE3:AE5"/>
    <mergeCell ref="AF3:AF5"/>
    <mergeCell ref="AG3:AG5"/>
    <mergeCell ref="AH3:AH5"/>
    <mergeCell ref="AI3:AI5"/>
  </mergeCells>
  <phoneticPr fontId="1"/>
  <conditionalFormatting sqref="H9:H38">
    <cfRule type="containsText" dxfId="201" priority="15" operator="containsText" text="三等航海士">
      <formula>NOT(ISERROR(SEARCH("三等航海士",H9)))</formula>
    </cfRule>
    <cfRule type="containsText" dxfId="200" priority="16" operator="containsText" text="二等航海士">
      <formula>NOT(ISERROR(SEARCH("二等航海士",H9)))</formula>
    </cfRule>
    <cfRule type="containsText" dxfId="199" priority="17" operator="containsText" text="船長">
      <formula>NOT(ISERROR(SEARCH("船長",H9)))</formula>
    </cfRule>
    <cfRule type="containsText" dxfId="198" priority="18" operator="containsText" text="一等航海士">
      <formula>NOT(ISERROR(SEARCH("一等航海士",H9)))</formula>
    </cfRule>
  </conditionalFormatting>
  <conditionalFormatting sqref="I11:J12">
    <cfRule type="containsText" dxfId="197" priority="1" operator="containsText" text="三等航海士">
      <formula>NOT(ISERROR(SEARCH("三等航海士",I11)))</formula>
    </cfRule>
    <cfRule type="containsText" dxfId="196" priority="2" operator="containsText" text="二等航海士">
      <formula>NOT(ISERROR(SEARCH("二等航海士",I11)))</formula>
    </cfRule>
  </conditionalFormatting>
  <conditionalFormatting sqref="I9:T10 K11:T12 I13:T38">
    <cfRule type="containsText" dxfId="195" priority="65" operator="containsText" text="三等航海士">
      <formula>NOT(ISERROR(SEARCH("三等航海士",I9)))</formula>
    </cfRule>
    <cfRule type="containsText" dxfId="194" priority="66" operator="containsText" text="二等航海士">
      <formula>NOT(ISERROR(SEARCH("二等航海士",I9)))</formula>
    </cfRule>
    <cfRule type="containsText" dxfId="193" priority="67" operator="containsText" text="船長">
      <formula>NOT(ISERROR(SEARCH("船長",I9)))</formula>
    </cfRule>
    <cfRule type="containsText" dxfId="192" priority="68" operator="containsText" text="一等航海士">
      <formula>NOT(ISERROR(SEARCH("一等航海士",I9)))</formula>
    </cfRule>
  </conditionalFormatting>
  <conditionalFormatting sqref="S9">
    <cfRule type="containsText" dxfId="191" priority="64" operator="containsText" text="有">
      <formula>NOT(ISERROR(SEARCH("有",S9)))</formula>
    </cfRule>
  </conditionalFormatting>
  <conditionalFormatting sqref="S9:T38">
    <cfRule type="containsText" dxfId="190" priority="62" operator="containsText" text="有">
      <formula>NOT(ISERROR(SEARCH("有",S9)))</formula>
    </cfRule>
    <cfRule type="containsText" dxfId="189" priority="61" operator="containsText" text="重複">
      <formula>NOT(ISERROR(SEARCH("重複",S9)))</formula>
    </cfRule>
    <cfRule type="containsText" dxfId="188" priority="63" operator="containsText" text="有">
      <formula>NOT(ISERROR(SEARCH("有",S9)))</formula>
    </cfRule>
  </conditionalFormatting>
  <conditionalFormatting sqref="U9:V39 T40 T44:T150">
    <cfRule type="containsText" dxfId="187" priority="70" operator="containsText" text="二等航海士">
      <formula>NOT(ISERROR(SEARCH("二等航海士",T9)))</formula>
    </cfRule>
    <cfRule type="containsText" dxfId="186" priority="69" operator="containsText" text="三等航海士">
      <formula>NOT(ISERROR(SEARCH("三等航海士",T9)))</formula>
    </cfRule>
  </conditionalFormatting>
  <conditionalFormatting sqref="W3:W15">
    <cfRule type="containsText" dxfId="185" priority="14" operator="containsText" text="一等航海士">
      <formula>NOT(ISERROR(SEARCH("一等航海士",W3)))</formula>
    </cfRule>
    <cfRule type="containsText" dxfId="184" priority="13" operator="containsText" text="船長">
      <formula>NOT(ISERROR(SEARCH("船長",W3)))</formula>
    </cfRule>
    <cfRule type="containsText" dxfId="183" priority="12" operator="containsText" text="二等航海士">
      <formula>NOT(ISERROR(SEARCH("二等航海士",W3)))</formula>
    </cfRule>
    <cfRule type="containsText" dxfId="182" priority="11" operator="containsText" text="三等航海士">
      <formula>NOT(ISERROR(SEARCH("三等航海士",W3)))</formula>
    </cfRule>
  </conditionalFormatting>
  <conditionalFormatting sqref="W11:W12">
    <cfRule type="containsText" dxfId="181" priority="7" operator="containsText" text="三等航海士">
      <formula>NOT(ISERROR(SEARCH("三等航海士",W11)))</formula>
    </cfRule>
    <cfRule type="containsText" dxfId="180" priority="8" operator="containsText" text="二等航海士">
      <formula>NOT(ISERROR(SEARCH("二等航海士",W11)))</formula>
    </cfRule>
    <cfRule type="containsText" dxfId="179" priority="9" operator="containsText" text="船長">
      <formula>NOT(ISERROR(SEARCH("船長",W11)))</formula>
    </cfRule>
    <cfRule type="containsText" dxfId="178" priority="10" operator="containsText" text="一等航海士">
      <formula>NOT(ISERROR(SEARCH("一等航海士",W11)))</formula>
    </cfRule>
  </conditionalFormatting>
  <conditionalFormatting sqref="W12">
    <cfRule type="containsText" dxfId="177" priority="3" operator="containsText" text="三等航海士">
      <formula>NOT(ISERROR(SEARCH("三等航海士",W12)))</formula>
    </cfRule>
    <cfRule type="containsText" dxfId="176" priority="4" operator="containsText" text="二等航海士">
      <formula>NOT(ISERROR(SEARCH("二等航海士",W12)))</formula>
    </cfRule>
    <cfRule type="containsText" dxfId="175" priority="5" operator="containsText" text="船長">
      <formula>NOT(ISERROR(SEARCH("船長",W12)))</formula>
    </cfRule>
    <cfRule type="containsText" dxfId="174" priority="6" operator="containsText" text="一等航海士">
      <formula>NOT(ISERROR(SEARCH("一等航海士",W12)))</formula>
    </cfRule>
  </conditionalFormatting>
  <conditionalFormatting sqref="W16:W21">
    <cfRule type="containsText" dxfId="173" priority="102" operator="containsText" text="二等航海士">
      <formula>NOT(ISERROR(SEARCH("二等航海士",W16)))</formula>
    </cfRule>
    <cfRule type="containsText" dxfId="172" priority="101" operator="containsText" text="三等航海士">
      <formula>NOT(ISERROR(SEARCH("三等航海士",W16)))</formula>
    </cfRule>
  </conditionalFormatting>
  <conditionalFormatting sqref="W20:W21">
    <cfRule type="containsText" dxfId="171" priority="96" operator="containsText" text="一等航海士">
      <formula>NOT(ISERROR(SEARCH("一等航海士",W20)))</formula>
    </cfRule>
    <cfRule type="containsText" dxfId="170" priority="95" operator="containsText" text="船長">
      <formula>NOT(ISERROR(SEARCH("船長",W20)))</formula>
    </cfRule>
  </conditionalFormatting>
  <conditionalFormatting sqref="W21">
    <cfRule type="containsText" dxfId="169" priority="104" operator="containsText" text="一等航海士">
      <formula>NOT(ISERROR(SEARCH("一等航海士",W21)))</formula>
    </cfRule>
    <cfRule type="containsText" dxfId="168" priority="103" operator="containsText" text="船長">
      <formula>NOT(ISERROR(SEARCH("船長",W21)))</formula>
    </cfRule>
  </conditionalFormatting>
  <conditionalFormatting sqref="W24:W32">
    <cfRule type="containsText" dxfId="167" priority="117" operator="containsText" text="三等航海士">
      <formula>NOT(ISERROR(SEARCH("三等航海士",W24)))</formula>
    </cfRule>
    <cfRule type="containsText" dxfId="166" priority="118" operator="containsText" text="二等航海士">
      <formula>NOT(ISERROR(SEARCH("二等航海士",W24)))</formula>
    </cfRule>
  </conditionalFormatting>
  <conditionalFormatting sqref="W32">
    <cfRule type="containsText" dxfId="165" priority="98" operator="containsText" text="二等航海士">
      <formula>NOT(ISERROR(SEARCH("二等航海士",W32)))</formula>
    </cfRule>
    <cfRule type="containsText" dxfId="164" priority="99" operator="containsText" text="船長">
      <formula>NOT(ISERROR(SEARCH("船長",W32)))</formula>
    </cfRule>
    <cfRule type="containsText" dxfId="163" priority="100" operator="containsText" text="一等航海士">
      <formula>NOT(ISERROR(SEARCH("一等航海士",W32)))</formula>
    </cfRule>
    <cfRule type="containsText" dxfId="162" priority="97" operator="containsText" text="三等航海士">
      <formula>NOT(ISERROR(SEARCH("三等航海士",W32)))</formula>
    </cfRule>
  </conditionalFormatting>
  <conditionalFormatting sqref="W35:W39">
    <cfRule type="containsText" dxfId="161" priority="54" operator="containsText" text="一等航海士">
      <formula>NOT(ISERROR(SEARCH("一等航海士",W35)))</formula>
    </cfRule>
    <cfRule type="containsText" dxfId="160" priority="53" operator="containsText" text="船長">
      <formula>NOT(ISERROR(SEARCH("船長",W35)))</formula>
    </cfRule>
    <cfRule type="containsText" dxfId="159" priority="52" operator="containsText" text="二等航海士">
      <formula>NOT(ISERROR(SEARCH("二等航海士",W35)))</formula>
    </cfRule>
    <cfRule type="containsText" dxfId="158" priority="51" operator="containsText" text="三等航海士">
      <formula>NOT(ISERROR(SEARCH("三等航海士",W35)))</formula>
    </cfRule>
  </conditionalFormatting>
  <conditionalFormatting sqref="W39">
    <cfRule type="containsText" dxfId="157" priority="39" operator="containsText" text="三等航海士">
      <formula>NOT(ISERROR(SEARCH("三等航海士",W39)))</formula>
    </cfRule>
    <cfRule type="containsText" dxfId="156" priority="40" operator="containsText" text="二等航海士">
      <formula>NOT(ISERROR(SEARCH("二等航海士",W39)))</formula>
    </cfRule>
    <cfRule type="containsText" dxfId="155" priority="41" operator="containsText" text="船長">
      <formula>NOT(ISERROR(SEARCH("船長",W39)))</formula>
    </cfRule>
    <cfRule type="containsText" dxfId="154" priority="44" operator="containsText" text="二等航海士">
      <formula>NOT(ISERROR(SEARCH("二等航海士",W39)))</formula>
    </cfRule>
    <cfRule type="containsText" dxfId="153" priority="45" operator="containsText" text="船長">
      <formula>NOT(ISERROR(SEARCH("船長",W39)))</formula>
    </cfRule>
    <cfRule type="containsText" dxfId="152" priority="46" operator="containsText" text="一等航海士">
      <formula>NOT(ISERROR(SEARCH("一等航海士",W39)))</formula>
    </cfRule>
    <cfRule type="containsText" dxfId="151" priority="42" operator="containsText" text="一等航海士">
      <formula>NOT(ISERROR(SEARCH("一等航海士",W39)))</formula>
    </cfRule>
    <cfRule type="containsText" dxfId="150" priority="43" operator="containsText" text="三等航海士">
      <formula>NOT(ISERROR(SEARCH("三等航海士",W39)))</formula>
    </cfRule>
  </conditionalFormatting>
  <conditionalFormatting sqref="W41:W42">
    <cfRule type="containsText" dxfId="149" priority="56" operator="containsText" text="二等航海士">
      <formula>NOT(ISERROR(SEARCH("二等航海士",W41)))</formula>
    </cfRule>
    <cfRule type="containsText" dxfId="148" priority="55" operator="containsText" text="三等航海士">
      <formula>NOT(ISERROR(SEARCH("三等航海士",W41)))</formula>
    </cfRule>
  </conditionalFormatting>
  <conditionalFormatting sqref="W21:AI22">
    <cfRule type="containsText" dxfId="147" priority="87" operator="containsText" text="三等航海士">
      <formula>NOT(ISERROR(SEARCH("三等航海士",W21)))</formula>
    </cfRule>
    <cfRule type="containsText" dxfId="146" priority="88" operator="containsText" text="二等航海士">
      <formula>NOT(ISERROR(SEARCH("二等航海士",W21)))</formula>
    </cfRule>
  </conditionalFormatting>
  <conditionalFormatting sqref="W32:AI32">
    <cfRule type="containsText" dxfId="145" priority="75" operator="containsText" text="三等航海士">
      <formula>NOT(ISERROR(SEARCH("三等航海士",W32)))</formula>
    </cfRule>
    <cfRule type="containsText" dxfId="144" priority="76" operator="containsText" text="二等航海士">
      <formula>NOT(ISERROR(SEARCH("二等航海士",W32)))</formula>
    </cfRule>
    <cfRule type="containsText" dxfId="143" priority="77" operator="containsText" text="船長">
      <formula>NOT(ISERROR(SEARCH("船長",W32)))</formula>
    </cfRule>
    <cfRule type="containsText" dxfId="142" priority="78" operator="containsText" text="一等航海士">
      <formula>NOT(ISERROR(SEARCH("一等航海士",W32)))</formula>
    </cfRule>
  </conditionalFormatting>
  <conditionalFormatting sqref="W39:AI39">
    <cfRule type="containsText" dxfId="141" priority="50" operator="containsText" text="一等航海士">
      <formula>NOT(ISERROR(SEARCH("一等航海士",W39)))</formula>
    </cfRule>
    <cfRule type="containsText" dxfId="140" priority="48" operator="containsText" text="二等航海士">
      <formula>NOT(ISERROR(SEARCH("二等航海士",W39)))</formula>
    </cfRule>
    <cfRule type="containsText" dxfId="139" priority="47" operator="containsText" text="三等航海士">
      <formula>NOT(ISERROR(SEARCH("三等航海士",W39)))</formula>
    </cfRule>
    <cfRule type="containsText" dxfId="138" priority="49" operator="containsText" text="船長">
      <formula>NOT(ISERROR(SEARCH("船長",W39)))</formula>
    </cfRule>
  </conditionalFormatting>
  <conditionalFormatting sqref="X21:AI21">
    <cfRule type="containsText" dxfId="137" priority="89" operator="containsText" text="船長">
      <formula>NOT(ISERROR(SEARCH("船長",X21)))</formula>
    </cfRule>
    <cfRule type="containsText" dxfId="136" priority="90" operator="containsText" text="一等航海士">
      <formula>NOT(ISERROR(SEARCH("一等航海士",X21)))</formula>
    </cfRule>
  </conditionalFormatting>
  <conditionalFormatting sqref="Y3:Y20 AA3:AC20">
    <cfRule type="containsText" dxfId="135" priority="79" operator="containsText" text="三等航海士">
      <formula>NOT(ISERROR(SEARCH("三等航海士",Y3)))</formula>
    </cfRule>
    <cfRule type="containsText" dxfId="134" priority="82" operator="containsText" text="一等航海士">
      <formula>NOT(ISERROR(SEARCH("一等航海士",Y3)))</formula>
    </cfRule>
    <cfRule type="containsText" dxfId="133" priority="81" operator="containsText" text="船長">
      <formula>NOT(ISERROR(SEARCH("船長",Y3)))</formula>
    </cfRule>
    <cfRule type="containsText" dxfId="132" priority="80" operator="containsText" text="二等航海士">
      <formula>NOT(ISERROR(SEARCH("二等航海士",Y3)))</formula>
    </cfRule>
  </conditionalFormatting>
  <conditionalFormatting sqref="Y24:Y31 AA24:AF31">
    <cfRule type="containsText" dxfId="131" priority="91" operator="containsText" text="三等航海士">
      <formula>NOT(ISERROR(SEARCH("三等航海士",Y24)))</formula>
    </cfRule>
    <cfRule type="containsText" dxfId="130" priority="92" operator="containsText" text="二等航海士">
      <formula>NOT(ISERROR(SEARCH("二等航海士",Y24)))</formula>
    </cfRule>
    <cfRule type="containsText" dxfId="129" priority="93" operator="containsText" text="船長">
      <formula>NOT(ISERROR(SEARCH("船長",Y24)))</formula>
    </cfRule>
    <cfRule type="containsText" dxfId="128" priority="94" operator="containsText" text="一等航海士">
      <formula>NOT(ISERROR(SEARCH("一等航海士",Y24)))</formula>
    </cfRule>
  </conditionalFormatting>
  <conditionalFormatting sqref="Y35:Y38 AA35:AF38">
    <cfRule type="containsText" dxfId="127" priority="84" operator="containsText" text="二等航海士">
      <formula>NOT(ISERROR(SEARCH("二等航海士",Y35)))</formula>
    </cfRule>
    <cfRule type="containsText" dxfId="126" priority="86" operator="containsText" text="一等航海士">
      <formula>NOT(ISERROR(SEARCH("一等航海士",Y35)))</formula>
    </cfRule>
    <cfRule type="containsText" dxfId="125" priority="85" operator="containsText" text="船長">
      <formula>NOT(ISERROR(SEARCH("船長",Y35)))</formula>
    </cfRule>
    <cfRule type="containsText" dxfId="124" priority="83" operator="containsText" text="三等航海士">
      <formula>NOT(ISERROR(SEARCH("三等航海士",Y35)))</formula>
    </cfRule>
  </conditionalFormatting>
  <conditionalFormatting sqref="AD3:AF3 AD6:AF6 AD11:AF11 AD16:AF16 W16:W19 W24:W32">
    <cfRule type="containsText" dxfId="123" priority="122" operator="containsText" text="一等航海士">
      <formula>NOT(ISERROR(SEARCH("一等航海士",W3)))</formula>
    </cfRule>
  </conditionalFormatting>
  <conditionalFormatting sqref="AD3:AF3 AD6:AF6 AD11:AF11 AD16:AF16 W24:W32 W16:W19">
    <cfRule type="containsText" dxfId="122" priority="121" operator="containsText" text="船長">
      <formula>NOT(ISERROR(SEARCH("船長",W3)))</formula>
    </cfRule>
  </conditionalFormatting>
  <conditionalFormatting sqref="AD3:AF3 AD6:AF6 AD11:AF11 AD16:AF16">
    <cfRule type="containsText" dxfId="121" priority="119" operator="containsText" text="三等航海士">
      <formula>NOT(ISERROR(SEARCH("三等航海士",AD3)))</formula>
    </cfRule>
    <cfRule type="containsText" dxfId="120" priority="120" operator="containsText" text="二等航海士">
      <formula>NOT(ISERROR(SEARCH("二等航海士",AD3)))</formula>
    </cfRule>
  </conditionalFormatting>
  <conditionalFormatting sqref="AD43:AJ51 AL43:AN51">
    <cfRule type="containsText" dxfId="119" priority="73" operator="containsText" text="三等航海士">
      <formula>NOT(ISERROR(SEARCH("三等航海士",AD43)))</formula>
    </cfRule>
    <cfRule type="containsText" dxfId="118" priority="74" operator="containsText" text="二等航海士">
      <formula>NOT(ISERROR(SEARCH("二等航海士",AD43)))</formula>
    </cfRule>
  </conditionalFormatting>
  <conditionalFormatting sqref="AJ9:AJ38 AL9:AL38">
    <cfRule type="containsText" dxfId="117" priority="123" operator="containsText" text="三等航海士">
      <formula>NOT(ISERROR(SEARCH("三等航海士",AJ9)))</formula>
    </cfRule>
    <cfRule type="containsText" dxfId="116" priority="124" operator="containsText" text="二等航海士">
      <formula>NOT(ISERROR(SEARCH("二等航海士",AJ9)))</formula>
    </cfRule>
    <cfRule type="containsText" dxfId="115" priority="125" operator="containsText" text="船長">
      <formula>NOT(ISERROR(SEARCH("船長",AJ9)))</formula>
    </cfRule>
    <cfRule type="containsText" dxfId="114" priority="126" operator="containsText" text="一等航海士">
      <formula>NOT(ISERROR(SEARCH("一等航海士",AJ9)))</formula>
    </cfRule>
  </conditionalFormatting>
  <conditionalFormatting sqref="AJ55:AN150">
    <cfRule type="containsText" dxfId="113" priority="58" operator="containsText" text="二等航海士">
      <formula>NOT(ISERROR(SEARCH("二等航海士",AJ55)))</formula>
    </cfRule>
    <cfRule type="containsText" dxfId="112" priority="57" operator="containsText" text="三等航海士">
      <formula>NOT(ISERROR(SEARCH("三等航海士",AJ55)))</formula>
    </cfRule>
  </conditionalFormatting>
  <conditionalFormatting sqref="AK6:AK51">
    <cfRule type="containsText" dxfId="111" priority="59" operator="containsText" text="三等航海士">
      <formula>NOT(ISERROR(SEARCH("三等航海士",AK6)))</formula>
    </cfRule>
    <cfRule type="containsText" dxfId="110" priority="60" operator="containsText" text="二等航海士">
      <formula>NOT(ISERROR(SEARCH("二等航海士",AK6)))</formula>
    </cfRule>
  </conditionalFormatting>
  <conditionalFormatting sqref="AM8:AP39">
    <cfRule type="containsText" dxfId="109" priority="71" operator="containsText" text="三等航海士">
      <formula>NOT(ISERROR(SEARCH("三等航海士",AM8)))</formula>
    </cfRule>
    <cfRule type="containsText" dxfId="108" priority="72" operator="containsText" text="二等航海士">
      <formula>NOT(ISERROR(SEARCH("二等航海士",AM8)))</formula>
    </cfRule>
  </conditionalFormatting>
  <conditionalFormatting sqref="AQ9:AQ23 BK11:BK23">
    <cfRule type="containsText" dxfId="107" priority="129" operator="containsText" text="三等航海士">
      <formula>NOT(ISERROR(SEARCH("三等航海士",AQ9)))</formula>
    </cfRule>
    <cfRule type="containsText" dxfId="106" priority="130" operator="containsText" text="二等航海士">
      <formula>NOT(ISERROR(SEARCH("二等航海士",AQ9)))</formula>
    </cfRule>
  </conditionalFormatting>
  <conditionalFormatting sqref="AR9:BJ38">
    <cfRule type="containsText" dxfId="105" priority="127" operator="containsText" text="三等航海士">
      <formula>NOT(ISERROR(SEARCH("三等航海士",AR9)))</formula>
    </cfRule>
    <cfRule type="containsText" dxfId="104" priority="128" operator="containsText" text="二等航海士">
      <formula>NOT(ISERROR(SEARCH("二等航海士",AR9)))</formula>
    </cfRule>
  </conditionalFormatting>
  <conditionalFormatting sqref="BL9:BL38">
    <cfRule type="containsText" dxfId="103" priority="131" operator="containsText" text="三等航海士">
      <formula>NOT(ISERROR(SEARCH("三等航海士",BL9)))</formula>
    </cfRule>
    <cfRule type="containsText" dxfId="102" priority="132" operator="containsText" text="二等航海士">
      <formula>NOT(ISERROR(SEARCH("二等航海士",BL9)))</formula>
    </cfRule>
    <cfRule type="containsText" dxfId="101" priority="133" operator="containsText" text="船長">
      <formula>NOT(ISERROR(SEARCH("船長",BL9)))</formula>
    </cfRule>
    <cfRule type="containsText" dxfId="100" priority="134" operator="containsText" text="一等航海士">
      <formula>NOT(ISERROR(SEARCH("一等航海士",BL9)))</formula>
    </cfRule>
  </conditionalFormatting>
  <dataValidations count="8">
    <dataValidation type="list" allowBlank="1" showInputMessage="1" showErrorMessage="1" sqref="W35:W38 G16:G17" xr:uid="{95040FDE-4CB8-4EF9-914F-712AF37E81B0}">
      <formula1>航海区域</formula1>
    </dataValidation>
    <dataValidation type="list" allowBlank="1" showInputMessage="1" sqref="E9:E38" xr:uid="{D5CDB1F1-9EFF-4318-A600-25033D03D515}">
      <formula1>船種</formula1>
    </dataValidation>
    <dataValidation type="list" allowBlank="1" showInputMessage="1" sqref="G9:G15 G18:G38" xr:uid="{4D274C9D-5ABA-4EBE-AEF3-2EB7B1C5E836}">
      <formula1>航海区域</formula1>
    </dataValidation>
    <dataValidation type="list" allowBlank="1" showInputMessage="1" sqref="W3:W20" xr:uid="{60158EEB-20C9-491B-9427-02E572C4DD88}">
      <formula1>全職位</formula1>
    </dataValidation>
    <dataValidation type="list" allowBlank="1" sqref="W24:W32" xr:uid="{2B8E02B6-9A1C-491C-BA6D-A6A09232D726}">
      <formula1>船種</formula1>
    </dataValidation>
    <dataValidation type="list" allowBlank="1" sqref="W32 W21" xr:uid="{5722826C-88C3-496B-9903-231D0AFFE305}">
      <formula1>"船長,一等航海士,二等航海士,三等航海士,次席一等航海士,次席二等航海士,次席三等航海士,その他直接入力"</formula1>
    </dataValidation>
    <dataValidation type="list" allowBlank="1" showInputMessage="1" showErrorMessage="1" sqref="I5:I6" xr:uid="{3FA24F91-93C1-46D1-AC20-94686DAE6023}">
      <formula1>"　　,一,　　,二,　　,三,　　,"</formula1>
    </dataValidation>
    <dataValidation type="list" allowBlank="1" showInputMessage="1" showErrorMessage="1" sqref="H9:H38" xr:uid="{7D032943-83A0-497C-83E1-E74610A879E3}">
      <formula1>全職位</formula1>
    </dataValidation>
  </dataValidations>
  <printOptions horizontalCentered="1" verticalCentered="1"/>
  <pageMargins left="0.19685039370078741" right="0.19685039370078741" top="0.27559055118110237" bottom="0" header="0.51181102362204722" footer="0.31496062992125984"/>
  <pageSetup paperSize="9" scale="3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6C987-FDA3-4655-8DD1-2CA7825FAF6E}">
  <sheetPr>
    <tabColor theme="6" tint="0.39997558519241921"/>
    <pageSetUpPr fitToPage="1"/>
  </sheetPr>
  <dimension ref="A1:CV147"/>
  <sheetViews>
    <sheetView showGridLines="0" zoomScale="50" zoomScaleNormal="50" workbookViewId="0">
      <pane xSplit="2" ySplit="8" topLeftCell="C9" activePane="bottomRight" state="frozen"/>
      <selection pane="topRight" activeCell="C1" sqref="C1"/>
      <selection pane="bottomLeft" activeCell="A9" sqref="A9"/>
      <selection pane="bottomRight"/>
    </sheetView>
  </sheetViews>
  <sheetFormatPr defaultColWidth="9" defaultRowHeight="18.75" x14ac:dyDescent="0.2"/>
  <cols>
    <col min="1" max="1" width="6.625" style="25" customWidth="1"/>
    <col min="2" max="2" width="1.625" style="26" customWidth="1"/>
    <col min="3" max="3" width="15.625" style="26" customWidth="1"/>
    <col min="4" max="7" width="20.625" style="26" customWidth="1"/>
    <col min="8" max="8" width="30.625" style="25" customWidth="1"/>
    <col min="9" max="10" width="25.625" style="126" customWidth="1"/>
    <col min="11" max="11" width="7.625" style="204" customWidth="1"/>
    <col min="12" max="12" width="4.625" style="25" customWidth="1"/>
    <col min="13" max="13" width="7.625" style="204" customWidth="1"/>
    <col min="14" max="14" width="4.625" style="25" customWidth="1"/>
    <col min="15" max="15" width="7.625" style="204" customWidth="1"/>
    <col min="16" max="16" width="4.625" style="25" customWidth="1"/>
    <col min="17" max="17" width="6.625" style="60" customWidth="1"/>
    <col min="18" max="18" width="1.625" style="60" customWidth="1"/>
    <col min="19" max="19" width="7.625" style="11" customWidth="1"/>
    <col min="20" max="20" width="7.625" style="65" customWidth="1"/>
    <col min="21" max="21" width="40.625" style="60" customWidth="1"/>
    <col min="22" max="22" width="1.625" style="60" customWidth="1"/>
    <col min="23" max="23" width="35.625" style="60" customWidth="1"/>
    <col min="24" max="24" width="7.625" style="25" customWidth="1"/>
    <col min="25" max="25" width="5.625" style="25" customWidth="1"/>
    <col min="26" max="26" width="7.625" style="25" customWidth="1"/>
    <col min="27" max="27" width="5.625" style="25" customWidth="1"/>
    <col min="28" max="28" width="7.625" style="25" customWidth="1"/>
    <col min="29" max="29" width="5.625" style="25" customWidth="1"/>
    <col min="30" max="30" width="7.625" style="25" customWidth="1"/>
    <col min="31" max="31" width="5.625" style="25" customWidth="1"/>
    <col min="32" max="32" width="7.625" style="25" customWidth="1"/>
    <col min="33" max="33" width="5.625" style="25" customWidth="1"/>
    <col min="34" max="34" width="7.625" style="25" customWidth="1"/>
    <col min="35" max="35" width="5.625" style="25" customWidth="1"/>
    <col min="36" max="36" width="4.25" style="60" customWidth="1"/>
    <col min="37" max="37" width="8" style="60" hidden="1" customWidth="1"/>
    <col min="38" max="40" width="8.625" style="60" hidden="1" customWidth="1"/>
    <col min="41" max="41" width="7.125" style="60" hidden="1" customWidth="1"/>
    <col min="42" max="42" width="13.625" style="68" hidden="1" customWidth="1"/>
    <col min="43" max="43" width="13.625" style="63" hidden="1" customWidth="1"/>
    <col min="44" max="44" width="13.625" style="60" hidden="1" customWidth="1"/>
    <col min="45" max="45" width="5.625" style="60" hidden="1" customWidth="1"/>
    <col min="46" max="46" width="13.625" style="60" hidden="1" customWidth="1"/>
    <col min="47" max="48" width="13.625" style="64" hidden="1" customWidth="1"/>
    <col min="49" max="51" width="13.625" style="60" hidden="1" customWidth="1"/>
    <col min="52" max="52" width="5.625" style="60" hidden="1" customWidth="1"/>
    <col min="53" max="55" width="8.625" style="65" hidden="1" customWidth="1"/>
    <col min="56" max="56" width="5.625" style="65" hidden="1" customWidth="1"/>
    <col min="57" max="59" width="8.625" style="65" hidden="1" customWidth="1"/>
    <col min="60" max="60" width="5.625" style="65" hidden="1" customWidth="1"/>
    <col min="61" max="63" width="8.625" style="65" hidden="1" customWidth="1"/>
    <col min="64" max="64" width="5.625" style="65" hidden="1" customWidth="1"/>
    <col min="65" max="67" width="8.625" style="65" hidden="1" customWidth="1"/>
    <col min="68" max="68" width="5.625" style="65" hidden="1" customWidth="1"/>
    <col min="69" max="71" width="8.625" style="65" hidden="1" customWidth="1"/>
    <col min="72" max="72" width="5.625" style="65" hidden="1" customWidth="1"/>
    <col min="73" max="73" width="5.625" style="60" hidden="1" customWidth="1"/>
    <col min="74" max="75" width="30.625" style="60" hidden="1" customWidth="1"/>
    <col min="76" max="76" width="39.25" style="60" hidden="1" customWidth="1"/>
    <col min="77" max="77" width="5.625" style="60" hidden="1" customWidth="1"/>
    <col min="78" max="79" width="30.625" style="60" hidden="1" customWidth="1"/>
    <col min="80" max="80" width="41.125" style="60" hidden="1" customWidth="1"/>
    <col min="81" max="81" width="5.625" style="60" hidden="1" customWidth="1"/>
    <col min="82" max="82" width="50.625" style="60" hidden="1" customWidth="1"/>
    <col min="83" max="83" width="0" style="60" hidden="1" customWidth="1"/>
    <col min="84" max="16384" width="9" style="60"/>
  </cols>
  <sheetData>
    <row r="1" spans="1:100" ht="33" customHeight="1" thickBot="1" x14ac:dyDescent="0.55000000000000004">
      <c r="C1" s="26" t="s">
        <v>218</v>
      </c>
      <c r="H1" s="11"/>
      <c r="I1" s="25"/>
      <c r="J1" s="25"/>
      <c r="K1" s="27"/>
      <c r="L1" s="358" t="s">
        <v>164</v>
      </c>
      <c r="M1" s="358"/>
      <c r="N1" s="358"/>
      <c r="O1" s="358"/>
      <c r="P1" s="358"/>
      <c r="Q1" s="27"/>
      <c r="R1" s="27"/>
      <c r="S1" s="30"/>
      <c r="T1" s="30"/>
      <c r="W1" s="58" t="s">
        <v>74</v>
      </c>
      <c r="X1" s="59"/>
      <c r="Y1" s="59"/>
      <c r="Z1" s="59"/>
      <c r="AA1" s="59"/>
      <c r="AB1" s="59"/>
      <c r="AC1" s="59"/>
      <c r="AK1" s="61"/>
      <c r="AL1" s="296"/>
      <c r="AM1" s="296"/>
      <c r="AN1" s="296"/>
      <c r="AO1" s="240"/>
      <c r="AP1" s="238"/>
      <c r="AQ1" s="239"/>
      <c r="AR1" s="240"/>
      <c r="AS1" s="240"/>
      <c r="AT1" s="240"/>
      <c r="AU1" s="241"/>
      <c r="AV1" s="241"/>
      <c r="AW1" s="240"/>
      <c r="AX1" s="240"/>
      <c r="AY1" s="240"/>
      <c r="AZ1" s="240"/>
      <c r="BB1" s="242"/>
      <c r="BC1" s="242"/>
      <c r="BD1" s="242"/>
      <c r="BE1" s="242"/>
      <c r="BF1" s="242"/>
      <c r="BG1" s="242"/>
      <c r="BH1" s="242"/>
      <c r="BI1" s="242"/>
      <c r="BJ1" s="242"/>
      <c r="BK1" s="242"/>
      <c r="BL1" s="242"/>
      <c r="BM1" s="242"/>
      <c r="BN1" s="242"/>
      <c r="BO1" s="242"/>
      <c r="BP1" s="242"/>
      <c r="BQ1" s="242"/>
      <c r="BR1" s="242"/>
      <c r="BS1" s="242"/>
      <c r="BT1" s="242"/>
      <c r="BV1" s="60" t="s">
        <v>205</v>
      </c>
    </row>
    <row r="2" spans="1:100" ht="33" customHeight="1" thickTop="1" thickBot="1" x14ac:dyDescent="0.55000000000000004">
      <c r="H2" s="11"/>
      <c r="I2" s="25"/>
      <c r="J2" s="25"/>
      <c r="K2" s="27" t="s">
        <v>73</v>
      </c>
      <c r="L2" s="438" t="s">
        <v>198</v>
      </c>
      <c r="M2" s="439"/>
      <c r="N2" s="439"/>
      <c r="O2" s="439"/>
      <c r="P2" s="440"/>
      <c r="Q2" s="66"/>
      <c r="R2" s="66"/>
      <c r="S2" s="52"/>
      <c r="T2" s="52"/>
      <c r="W2" s="67" t="s">
        <v>95</v>
      </c>
      <c r="X2" s="441" t="s">
        <v>96</v>
      </c>
      <c r="Y2" s="442"/>
      <c r="Z2" s="442"/>
      <c r="AA2" s="442"/>
      <c r="AB2" s="442"/>
      <c r="AC2" s="443"/>
      <c r="AD2" s="441" t="s">
        <v>14</v>
      </c>
      <c r="AE2" s="442"/>
      <c r="AF2" s="442"/>
      <c r="AG2" s="442"/>
      <c r="AH2" s="442"/>
      <c r="AI2" s="444"/>
      <c r="AK2" s="61"/>
      <c r="AL2" s="296"/>
      <c r="AM2" s="296"/>
      <c r="AN2" s="296"/>
      <c r="AO2" s="240"/>
      <c r="AP2" s="243"/>
      <c r="AQ2" s="239"/>
      <c r="AR2" s="240"/>
      <c r="AS2" s="240"/>
      <c r="AT2" s="240"/>
      <c r="AU2" s="241"/>
      <c r="AV2" s="241"/>
      <c r="AW2" s="240"/>
      <c r="AX2" s="240"/>
      <c r="AY2" s="240"/>
      <c r="AZ2" s="240"/>
      <c r="BA2" s="242"/>
      <c r="BB2" s="242"/>
      <c r="BC2" s="242"/>
      <c r="BD2" s="242"/>
      <c r="BE2" s="242"/>
      <c r="BF2" s="242"/>
      <c r="BG2" s="242"/>
      <c r="BH2" s="242"/>
      <c r="BI2" s="242"/>
      <c r="BJ2" s="242"/>
      <c r="BK2" s="242"/>
      <c r="BL2" s="242"/>
      <c r="BM2" s="242"/>
      <c r="BN2" s="242"/>
      <c r="BO2" s="242"/>
      <c r="BP2" s="242"/>
      <c r="BQ2" s="242"/>
      <c r="BR2" s="242"/>
      <c r="BS2" s="242"/>
      <c r="BT2" s="242"/>
      <c r="BV2" s="60" t="s">
        <v>206</v>
      </c>
    </row>
    <row r="3" spans="1:100" ht="33" customHeight="1" thickTop="1" x14ac:dyDescent="0.5">
      <c r="C3" s="69" t="s">
        <v>165</v>
      </c>
      <c r="I3" s="25"/>
      <c r="J3" s="25"/>
      <c r="K3" s="27"/>
      <c r="M3" s="27"/>
      <c r="O3" s="27"/>
      <c r="Q3" s="26"/>
      <c r="R3" s="26"/>
      <c r="T3" s="11"/>
      <c r="W3" s="149" t="s">
        <v>11</v>
      </c>
      <c r="X3" s="70" t="str" cm="1">
        <f t="array" ref="X3">IF(AND(ISBLANK($I$9:$I$38),ISBLANK($J$9:$J$38)),"",SUMIF($H$9:$H$38,W3,K$9:K$38)+INT((SUMIF($H$9:$H$38,W3,M$9:M$38)+INT(SUMIF($H$9:$H$38,W3,O$9:O$38)/30))/12))</f>
        <v/>
      </c>
      <c r="Y3" s="33" t="str">
        <f>IF(OR(X3="",X3=0),"","年")</f>
        <v/>
      </c>
      <c r="Z3" s="70" t="str" cm="1">
        <f t="array" ref="Z3">IF(AND(ISBLANK($I$9:$I$38),ISBLANK($J$9:$J$38)),"",IF((SUMIF($H$9:$H$38,W3,M$9:M$38)+INT(SUMIF($H$9:$H$38,W3,O$9:O$38)/30))&lt;12,SUMIF($H$9:$H$38,W3,M$9:M$38)+INT(SUMIF($H$9:$H$38,W3,O$9:O$38)/30),12*((SUMIF($H$9:$H$38,W3,M$9:M$38)+INT(SUMIF($H$9:$H$38,W3,O$9:O$38)/30))/12-INT((SUMIF($H$9:$H$38,W3,M$9:M$38)+INT(SUMIF($H$9:$H$38,W3,O$9:O$38)/30))/12))))</f>
        <v/>
      </c>
      <c r="AA3" s="33" t="str">
        <f>IF(OR(Z3="",Z3=0),"","月")</f>
        <v/>
      </c>
      <c r="AB3" s="33" t="str" cm="1">
        <f t="array" ref="AB3">IF(AND(ISBLANK($I$9:$I$38),ISBLANK($J$9:$J$38)),"",IF(SUMIF($H$9:$H$38,W3,O$9:O$38)&lt;30,SUMIF($H$9:$H$38,W3,O$9:O$38),30*(SUMIF($H$9:$H$38,W3,O$9:O$38)/30-INT(SUMIF($H$9:$H$38,W3,O$9:O$38)/30))))</f>
        <v/>
      </c>
      <c r="AC3" s="33" t="str">
        <f t="shared" ref="AC3:AC20" si="0">IF(OR(AB3="",AB3=0),"","日")</f>
        <v/>
      </c>
      <c r="AD3" s="423" t="str" cm="1">
        <f t="array" ref="AD3">IF(AND(ISBLANK($I$9:$I$38),ISBLANK($J$9:$J$38)),"",SUM(X3:X5)+INT((SUM(Z3:Z5)+INT(SUM(AB3:AB5)/30))/12))</f>
        <v/>
      </c>
      <c r="AE3" s="417" t="str">
        <f t="shared" ref="AE3" si="1">IF(OR(AD3="",AD3=0),"","年")</f>
        <v/>
      </c>
      <c r="AF3" s="417" t="str" cm="1">
        <f t="array" ref="AF3">IF(AND(ISBLANK($I$9:$I$38),ISBLANK($J$9:$J$38)),"",IF((SUM(Z3:Z5)+INT(SUM(AB3:AB5)/30))&lt;12,SUM(Z3:Z5)+INT(SUM(AB3:AB5)/30),12*((SUM(Z3:Z5)+INT(SUM(AB3:AB5)/30))/12-INT((SUM(Z3:Z5)+INT(SUM(AB3:AB5)/30))/12))))</f>
        <v/>
      </c>
      <c r="AG3" s="417" t="str">
        <f t="shared" ref="AG3" si="2">IF(OR(AF3="",AF3=0),"","月")</f>
        <v/>
      </c>
      <c r="AH3" s="417" t="str" cm="1">
        <f t="array" ref="AH3">IF(AND(ISBLANK($I$9:$I$38),ISBLANK($J$9:$J$38)),"",IF(SUM(AB3:AB5)&lt;30,SUM(AB3:AB5),30*(SUM(AB3:AB5)/30-INT(SUM(AB3:AB5)/30))))</f>
        <v/>
      </c>
      <c r="AI3" s="420" t="str">
        <f t="shared" ref="AI3" si="3">IF(OR(AH3="",AH3=0),"","日")</f>
        <v/>
      </c>
      <c r="AJ3" s="26"/>
      <c r="AK3" s="61"/>
      <c r="AL3" s="296"/>
      <c r="AM3" s="296"/>
      <c r="AN3" s="296"/>
      <c r="AO3" s="240"/>
      <c r="AP3" s="243"/>
      <c r="AQ3" s="239"/>
      <c r="AR3" s="240"/>
      <c r="AS3" s="240"/>
      <c r="AT3" s="240"/>
      <c r="AU3" s="241"/>
      <c r="AV3" s="241"/>
      <c r="AW3" s="240"/>
      <c r="AX3" s="240"/>
      <c r="AY3" s="240"/>
      <c r="AZ3" s="240"/>
      <c r="BA3" s="242"/>
      <c r="BB3" s="242"/>
      <c r="BC3" s="242"/>
      <c r="BD3" s="242"/>
      <c r="BE3" s="242"/>
      <c r="BF3" s="242"/>
      <c r="BG3" s="242"/>
      <c r="BH3" s="242"/>
      <c r="BI3" s="242"/>
      <c r="BJ3" s="242"/>
      <c r="BK3" s="242"/>
      <c r="BL3" s="242"/>
      <c r="BM3" s="242"/>
      <c r="BN3" s="242"/>
      <c r="BO3" s="242"/>
      <c r="BP3" s="242"/>
      <c r="BQ3" s="242"/>
      <c r="BR3" s="242"/>
      <c r="BS3" s="242"/>
      <c r="BT3" s="242"/>
      <c r="BV3" s="60" t="s">
        <v>207</v>
      </c>
    </row>
    <row r="4" spans="1:100" ht="33" customHeight="1" thickBot="1" x14ac:dyDescent="0.55000000000000004">
      <c r="C4" s="25"/>
      <c r="D4" s="25"/>
      <c r="E4" s="25"/>
      <c r="F4" s="25"/>
      <c r="G4" s="25"/>
      <c r="H4" s="11"/>
      <c r="I4" s="25"/>
      <c r="J4" s="25"/>
      <c r="K4" s="27"/>
      <c r="M4" s="27"/>
      <c r="O4" s="27"/>
      <c r="Q4" s="25"/>
      <c r="R4" s="25"/>
      <c r="T4" s="11"/>
      <c r="W4" s="150" t="s">
        <v>97</v>
      </c>
      <c r="X4" s="71" t="str" cm="1">
        <f t="array" ref="X4">IF(AND(ISBLANK($I$9:$I$38),ISBLANK($J$9:$J$38)),"",SUMIF($H$9:$H$38,W4,K$9:K$38)+INT((SUMIF($H$9:$H$38,W4,M$9:M$38)+INT(SUMIF($H$9:$H$38,W4,O$9:O$38)/30))/12))</f>
        <v/>
      </c>
      <c r="Y4" s="34" t="str">
        <f t="shared" ref="Y4:Y20" si="4">IF(OR(X4="",X4=0),"","年")</f>
        <v/>
      </c>
      <c r="Z4" s="71" t="str" cm="1">
        <f t="array" ref="Z4">IF(AND(ISBLANK($I$9:$I$38),ISBLANK($J$9:$J$38)),"",IF((SUMIF($H$9:$H$38,W4,M$9:M$38)+INT(SUMIF($H$9:$H$38,W4,O$9:O$38)/30))&lt;12,SUMIF($H$9:$H$38,W4,M$9:M$38)+INT(SUMIF($H$9:$H$38,W4,O$9:O$38)/30),12*((SUMIF($H$9:$H$38,W4,M$9:M$38)+INT(SUMIF($H$9:$H$38,W4,O$9:O$38)/30))/12-INT((SUMIF($H$9:$H$38,W4,M$9:M$38)+INT(SUMIF($H$9:$H$38,W4,O$9:O$38)/30))/12))))</f>
        <v/>
      </c>
      <c r="AA4" s="34" t="str">
        <f t="shared" ref="AA4:AA20" si="5">IF(OR(Z4="",Z4=0),"","月")</f>
        <v/>
      </c>
      <c r="AB4" s="34" t="str" cm="1">
        <f t="array" ref="AB4">IF(AND(ISBLANK($I$9:$I$38),ISBLANK($J$9:$J$38)),"",IF(SUMIF($H$9:$H$38,W4,O$9:O$38)&lt;30,SUMIF($H$9:$H$38,W4,O$9:O$38),30*(SUMIF($H$9:$H$38,W4,O$9:O$38)/30-INT(SUMIF($H$9:$H$38,W4,O$9:O$38)/30))))</f>
        <v/>
      </c>
      <c r="AC4" s="34" t="str">
        <f t="shared" si="0"/>
        <v/>
      </c>
      <c r="AD4" s="424"/>
      <c r="AE4" s="418"/>
      <c r="AF4" s="418"/>
      <c r="AG4" s="418"/>
      <c r="AH4" s="418"/>
      <c r="AI4" s="421"/>
      <c r="AJ4" s="25"/>
      <c r="AK4" s="73"/>
      <c r="AL4" s="296"/>
      <c r="AM4" s="296"/>
      <c r="AN4" s="296"/>
      <c r="AO4" s="240"/>
      <c r="AP4" s="466" t="s">
        <v>196</v>
      </c>
      <c r="AQ4" s="466"/>
      <c r="AR4" s="466"/>
      <c r="AS4" s="274"/>
      <c r="AT4" s="240"/>
      <c r="AU4" s="241"/>
      <c r="AV4" s="241"/>
      <c r="AW4" s="240"/>
      <c r="AX4" s="240"/>
      <c r="AY4" s="240"/>
      <c r="AZ4" s="240"/>
      <c r="BA4" s="242"/>
      <c r="BB4" s="242"/>
      <c r="BC4" s="242"/>
      <c r="BD4" s="242"/>
      <c r="BE4" s="242"/>
      <c r="BF4" s="242"/>
      <c r="BG4" s="242"/>
      <c r="BH4" s="242"/>
      <c r="BI4" s="242"/>
      <c r="BJ4" s="242"/>
      <c r="BK4" s="242"/>
      <c r="BL4" s="242"/>
      <c r="BM4" s="242"/>
      <c r="BN4" s="242"/>
      <c r="BO4" s="242"/>
      <c r="BP4" s="242"/>
      <c r="BQ4" s="242"/>
      <c r="BR4" s="242"/>
      <c r="BS4" s="242"/>
      <c r="BT4" s="242"/>
      <c r="BV4" s="60" t="s">
        <v>204</v>
      </c>
    </row>
    <row r="5" spans="1:100" ht="33" customHeight="1" thickTop="1" thickBot="1" x14ac:dyDescent="0.55000000000000004">
      <c r="C5" s="74" t="s">
        <v>0</v>
      </c>
      <c r="D5" s="448" t="str">
        <f>IF(ISBLANK('①以外　一般商船等用（30件まで）1頁目'!D5),"",('①以外　一般商船等用（30件まで）1頁目'!D5))</f>
        <v/>
      </c>
      <c r="E5" s="363"/>
      <c r="F5" s="449"/>
      <c r="G5" s="364" t="s">
        <v>1</v>
      </c>
      <c r="H5" s="365"/>
      <c r="I5" s="430"/>
      <c r="J5" s="11"/>
      <c r="K5" s="30"/>
      <c r="L5" s="11"/>
      <c r="M5" s="30"/>
      <c r="N5" s="11"/>
      <c r="O5" s="30"/>
      <c r="P5" s="11"/>
      <c r="Q5" s="11"/>
      <c r="R5" s="11"/>
      <c r="S5" s="30"/>
      <c r="T5" s="30"/>
      <c r="W5" s="151" t="s">
        <v>98</v>
      </c>
      <c r="X5" s="75" t="str" cm="1">
        <f t="array" ref="X5">IF(AND(ISBLANK($I$9:$I$38),ISBLANK($J$9:$J$38)),"",SUMIF($H$9:$H$38,W5,K$9:K$38)+INT((SUMIF($H$9:$H$38,W5,M$9:M$38)+INT(SUMIF($H$9:$H$38,W5,O$9:O$38)/30))/12))</f>
        <v/>
      </c>
      <c r="Y5" s="35" t="str">
        <f t="shared" si="4"/>
        <v/>
      </c>
      <c r="Z5" s="75" t="str" cm="1">
        <f t="array" ref="Z5">IF(AND(ISBLANK($I$9:$I$38),ISBLANK($J$9:$J$38)),"",IF((SUMIF($H$9:$H$38,W5,M$9:M$38)+INT(SUMIF($H$9:$H$38,W5,O$9:O$38)/30))&lt;12,SUMIF($H$9:$H$38,W5,M$9:M$38)+INT(SUMIF($H$9:$H$38,W5,O$9:O$38)/30),12*((SUMIF($H$9:$H$38,W5,M$9:M$38)+INT(SUMIF($H$9:$H$38,W5,O$9:O$38)/30))/12-INT((SUMIF($H$9:$H$38,W5,M$9:M$38)+INT(SUMIF($H$9:$H$38,W5,O$9:O$38)/30))/12))))</f>
        <v/>
      </c>
      <c r="AA5" s="35" t="str">
        <f t="shared" si="5"/>
        <v/>
      </c>
      <c r="AB5" s="35" t="str" cm="1">
        <f t="array" ref="AB5">IF(AND(ISBLANK($I$9:$I$38),ISBLANK($J$9:$J$38)),"",IF(SUMIF($H$9:$H$38,W5,O$9:O$38)&lt;30,SUMIF($H$9:$H$38,W5,O$9:O$38),30*(SUMIF($H$9:$H$38,W5,O$9:O$38)/30-INT(SUMIF($H$9:$H$38,W5,O$9:O$38)/30))))</f>
        <v/>
      </c>
      <c r="AC5" s="35" t="str">
        <f t="shared" si="0"/>
        <v/>
      </c>
      <c r="AD5" s="425"/>
      <c r="AE5" s="419"/>
      <c r="AF5" s="419"/>
      <c r="AG5" s="419"/>
      <c r="AH5" s="419"/>
      <c r="AI5" s="422"/>
      <c r="AJ5" s="25"/>
      <c r="AK5" s="73"/>
      <c r="AL5" s="296"/>
      <c r="AM5" s="296"/>
      <c r="AN5" s="296"/>
      <c r="AO5" s="240"/>
      <c r="AP5" s="243" t="s">
        <v>197</v>
      </c>
      <c r="AQ5" s="239"/>
      <c r="AR5" s="240"/>
      <c r="AS5" s="240"/>
      <c r="AT5" s="240"/>
      <c r="AU5" s="241"/>
      <c r="AV5" s="241"/>
      <c r="AW5" s="240"/>
      <c r="AX5" s="240"/>
      <c r="AY5" s="240"/>
      <c r="AZ5" s="240"/>
      <c r="BA5" s="242"/>
      <c r="BB5" s="242"/>
      <c r="BC5" s="242"/>
      <c r="BD5" s="242"/>
      <c r="BE5" s="242"/>
      <c r="BF5" s="242"/>
      <c r="BG5" s="242"/>
      <c r="BH5" s="242"/>
      <c r="BI5" s="242"/>
      <c r="BJ5" s="242"/>
      <c r="BK5" s="242"/>
      <c r="BL5" s="242"/>
      <c r="BM5" s="242"/>
      <c r="BN5" s="242"/>
      <c r="BO5" s="242"/>
      <c r="BP5" s="242"/>
      <c r="BQ5" s="242"/>
      <c r="BR5" s="242"/>
      <c r="BS5" s="242"/>
      <c r="BT5" s="242"/>
      <c r="BV5" s="60" t="s">
        <v>213</v>
      </c>
    </row>
    <row r="6" spans="1:100" ht="33" customHeight="1" thickTop="1" thickBot="1" x14ac:dyDescent="0.55000000000000004">
      <c r="C6" s="74" t="s">
        <v>3</v>
      </c>
      <c r="D6" s="445" t="str">
        <f>IF(ISBLANK('①以外　一般商船等用（30件まで）1頁目'!D6),"",('①以外　一般商船等用（30件まで）1頁目'!D6))</f>
        <v/>
      </c>
      <c r="E6" s="446"/>
      <c r="F6" s="447"/>
      <c r="G6" s="366"/>
      <c r="H6" s="367"/>
      <c r="I6" s="431"/>
      <c r="J6" s="11"/>
      <c r="K6" s="30"/>
      <c r="L6" s="11"/>
      <c r="M6" s="30"/>
      <c r="N6" s="11"/>
      <c r="O6" s="30"/>
      <c r="P6" s="11"/>
      <c r="Q6" s="11"/>
      <c r="R6" s="11"/>
      <c r="S6" s="30"/>
      <c r="T6" s="30"/>
      <c r="W6" s="149" t="s">
        <v>13</v>
      </c>
      <c r="X6" s="70" t="str" cm="1">
        <f t="array" ref="X6">IF(AND(ISBLANK($I$9:$I$38),ISBLANK($J$9:$J$38)),"",SUMIF($H$9:$H$38,W6,K$9:K$38)+INT((SUMIF($H$9:$H$38,W6,M$9:M$38)+INT(SUMIF($H$9:$H$38,W6,O$9:O$38)/30))/12))</f>
        <v/>
      </c>
      <c r="Y6" s="33" t="str">
        <f t="shared" si="4"/>
        <v/>
      </c>
      <c r="Z6" s="70" t="str" cm="1">
        <f t="array" ref="Z6">IF(AND(ISBLANK($I$9:$I$38),ISBLANK($J$9:$J$38)),"",IF((SUMIF($H$9:$H$38,W6,M$9:M$38)+INT(SUMIF($H$9:$H$38,W6,O$9:O$38)/30))&lt;12,SUMIF($H$9:$H$38,W6,M$9:M$38)+INT(SUMIF($H$9:$H$38,W6,O$9:O$38)/30),12*((SUMIF($H$9:$H$38,W6,M$9:M$38)+INT(SUMIF($H$9:$H$38,W6,O$9:O$38)/30))/12-INT((SUMIF($H$9:$H$38,W6,M$9:M$38)+INT(SUMIF($H$9:$H$38,W6,O$9:O$38)/30))/12))))</f>
        <v/>
      </c>
      <c r="AA6" s="33" t="str">
        <f t="shared" si="5"/>
        <v/>
      </c>
      <c r="AB6" s="33" t="str" cm="1">
        <f t="array" ref="AB6">IF(AND(ISBLANK($I$9:$I$38),ISBLANK($J$9:$J$38)),"",IF(SUMIF($H$9:$H$38,W6,O$9:O$38)&lt;30,SUMIF($H$9:$H$38,W6,O$9:O$38),30*(SUMIF($H$9:$H$38,W6,O$9:O$38)/30-INT(SUMIF($H$9:$H$38,W6,O$9:O$38)/30))))</f>
        <v/>
      </c>
      <c r="AC6" s="33" t="str">
        <f t="shared" si="0"/>
        <v/>
      </c>
      <c r="AD6" s="423" t="str" cm="1">
        <f t="array" ref="AD6">IF(AND(ISBLANK($I$9:$I$38),ISBLANK($J$9:$J$38)),"",SUM(X6:X10)+INT((SUM(Z6:Z10)+INT(SUM(AB6:AB10)/30))/12))</f>
        <v/>
      </c>
      <c r="AE6" s="417" t="str">
        <f t="shared" ref="AE6" si="6">IF(OR(AD6="",AD6=0),"","年")</f>
        <v/>
      </c>
      <c r="AF6" s="417" t="str" cm="1">
        <f t="array" ref="AF6">IF(AND(ISBLANK($I$9:$I$38),ISBLANK($J$9:$J$38)),"",IF((SUM(Z6:Z10)+INT(SUM(AB6:AB10)/30))&lt;12,SUM(Z6:Z10)+INT(SUM(AB6:AB10)/30),12*((SUM(Z6:Z10)+INT(SUM(AB6:AB10)/30))/12-INT((SUM(Z6:Z10)+INT(SUM(AB6:AB10)/30))/12))))</f>
        <v/>
      </c>
      <c r="AG6" s="417" t="str">
        <f t="shared" ref="AG6" si="7">IF(OR(AF6="",AF6=0),"","月")</f>
        <v/>
      </c>
      <c r="AH6" s="417" t="str" cm="1">
        <f t="array" ref="AH6">IF(AND(ISBLANK($I$9:$I$38),ISBLANK($J$9:$J$38)),"",IF(SUM(AB6:AB10)&lt;30,SUM(AB6:AB10),30*(SUM(AB6:AB10)/30-INT(SUM(AB6:AB10)/30))))</f>
        <v/>
      </c>
      <c r="AI6" s="420" t="str">
        <f t="shared" ref="AI6" si="8">IF(OR(AH6="",AH6=0),"","日")</f>
        <v/>
      </c>
      <c r="AJ6" s="25"/>
      <c r="AK6" s="76"/>
      <c r="AL6" s="297"/>
      <c r="AM6" s="297"/>
      <c r="AN6" s="297"/>
      <c r="AO6" s="244"/>
      <c r="AP6" s="396" t="s">
        <v>99</v>
      </c>
      <c r="AQ6" s="396"/>
      <c r="AR6" s="396"/>
      <c r="AS6" s="273"/>
      <c r="AT6" s="397" t="s">
        <v>100</v>
      </c>
      <c r="AU6" s="397"/>
      <c r="AV6" s="397"/>
      <c r="AW6" s="397"/>
      <c r="AX6" s="397"/>
      <c r="AY6" s="244"/>
      <c r="AZ6" s="240"/>
      <c r="BA6" s="275"/>
      <c r="BB6" s="275"/>
      <c r="BC6" s="275"/>
      <c r="BD6" s="275"/>
      <c r="BE6" s="275"/>
      <c r="BF6" s="275"/>
      <c r="BG6" s="275"/>
      <c r="BH6" s="275"/>
      <c r="BI6" s="275"/>
      <c r="BJ6" s="275"/>
      <c r="BK6" s="275"/>
      <c r="BL6" s="275"/>
      <c r="BM6" s="275"/>
      <c r="BN6" s="275"/>
      <c r="BO6" s="275"/>
      <c r="BP6" s="275"/>
      <c r="BQ6" s="408" t="s">
        <v>203</v>
      </c>
      <c r="BR6" s="408"/>
      <c r="BS6" s="408"/>
      <c r="BT6" s="275"/>
      <c r="BV6" s="60">
        <v>20250722</v>
      </c>
    </row>
    <row r="7" spans="1:100" s="25" customFormat="1" ht="33" customHeight="1" thickTop="1" thickBot="1" x14ac:dyDescent="0.2">
      <c r="C7" s="426" t="s">
        <v>60</v>
      </c>
      <c r="D7" s="359"/>
      <c r="E7" s="426" t="s">
        <v>59</v>
      </c>
      <c r="F7" s="427" t="s">
        <v>58</v>
      </c>
      <c r="G7" s="426" t="s">
        <v>61</v>
      </c>
      <c r="H7" s="426" t="s">
        <v>62</v>
      </c>
      <c r="I7" s="359" t="s">
        <v>4</v>
      </c>
      <c r="J7" s="359"/>
      <c r="K7" s="359"/>
      <c r="L7" s="359"/>
      <c r="M7" s="359"/>
      <c r="N7" s="359"/>
      <c r="O7" s="359"/>
      <c r="P7" s="359"/>
      <c r="Q7" s="11"/>
      <c r="R7" s="11"/>
      <c r="S7" s="378" t="s">
        <v>159</v>
      </c>
      <c r="T7" s="435"/>
      <c r="U7" s="455" t="s">
        <v>166</v>
      </c>
      <c r="V7" s="29"/>
      <c r="W7" s="150" t="s">
        <v>24</v>
      </c>
      <c r="X7" s="71" t="str" cm="1">
        <f t="array" ref="X7">IF(AND(ISBLANK($I$9:$I$38),ISBLANK($J$9:$J$38)),"",SUMIF($H$9:$H$38,W7,K$9:K$38)+INT((SUMIF($H$9:$H$38,W7,M$9:M$38)+INT(SUMIF($H$9:$H$38,W7,O$9:O$38)/30))/12))</f>
        <v/>
      </c>
      <c r="Y7" s="34" t="str">
        <f t="shared" si="4"/>
        <v/>
      </c>
      <c r="Z7" s="71" t="str" cm="1">
        <f t="array" ref="Z7">IF(AND(ISBLANK($I$9:$I$38),ISBLANK($J$9:$J$38)),"",IF((SUMIF($H$9:$H$38,W7,M$9:M$38)+INT(SUMIF($H$9:$H$38,W7,O$9:O$38)/30))&lt;12,SUMIF($H$9:$H$38,W7,M$9:M$38)+INT(SUMIF($H$9:$H$38,W7,O$9:O$38)/30),12*((SUMIF($H$9:$H$38,W7,M$9:M$38)+INT(SUMIF($H$9:$H$38,W7,O$9:O$38)/30))/12-INT((SUMIF($H$9:$H$38,W7,M$9:M$38)+INT(SUMIF($H$9:$H$38,W7,O$9:O$38)/30))/12))))</f>
        <v/>
      </c>
      <c r="AA7" s="34" t="str">
        <f t="shared" si="5"/>
        <v/>
      </c>
      <c r="AB7" s="34" t="str" cm="1">
        <f t="array" ref="AB7">IF(AND(ISBLANK($I$9:$I$38),ISBLANK($J$9:$J$38)),"",IF(SUMIF($H$9:$H$38,W7,O$9:O$38)&lt;30,SUMIF($H$9:$H$38,W7,O$9:O$38),30*(SUMIF($H$9:$H$38,W7,O$9:O$38)/30-INT(SUMIF($H$9:$H$38,W7,O$9:O$38)/30))))</f>
        <v/>
      </c>
      <c r="AC7" s="34" t="str">
        <f t="shared" si="0"/>
        <v/>
      </c>
      <c r="AD7" s="424"/>
      <c r="AE7" s="418"/>
      <c r="AF7" s="418"/>
      <c r="AG7" s="418"/>
      <c r="AH7" s="418"/>
      <c r="AI7" s="421"/>
      <c r="AK7" s="76"/>
      <c r="AL7" s="409" t="s">
        <v>214</v>
      </c>
      <c r="AM7" s="410"/>
      <c r="AN7" s="411"/>
      <c r="AO7" s="294"/>
      <c r="AP7" s="412" t="s">
        <v>191</v>
      </c>
      <c r="AQ7" s="413"/>
      <c r="AR7" s="245" t="s">
        <v>102</v>
      </c>
      <c r="AS7" s="249"/>
      <c r="AT7" s="414" t="s">
        <v>103</v>
      </c>
      <c r="AU7" s="415"/>
      <c r="AV7" s="416"/>
      <c r="AW7" s="415" t="s">
        <v>104</v>
      </c>
      <c r="AX7" s="415"/>
      <c r="AY7" s="416"/>
      <c r="AZ7" s="246"/>
      <c r="BA7" s="384" t="s">
        <v>105</v>
      </c>
      <c r="BB7" s="385"/>
      <c r="BC7" s="386"/>
      <c r="BD7" s="249"/>
      <c r="BE7" s="384" t="s">
        <v>106</v>
      </c>
      <c r="BF7" s="385"/>
      <c r="BG7" s="386"/>
      <c r="BH7" s="249"/>
      <c r="BI7" s="384" t="s">
        <v>192</v>
      </c>
      <c r="BJ7" s="385"/>
      <c r="BK7" s="386"/>
      <c r="BL7" s="249"/>
      <c r="BM7" s="384" t="s">
        <v>193</v>
      </c>
      <c r="BN7" s="385"/>
      <c r="BO7" s="386"/>
      <c r="BP7" s="249"/>
      <c r="BQ7" s="387" t="s">
        <v>194</v>
      </c>
      <c r="BR7" s="388"/>
      <c r="BS7" s="389"/>
      <c r="BT7" s="249"/>
      <c r="BV7" s="392" t="s">
        <v>208</v>
      </c>
      <c r="BW7" s="392" t="s">
        <v>209</v>
      </c>
      <c r="BX7" s="390" t="s">
        <v>221</v>
      </c>
    </row>
    <row r="8" spans="1:100" s="25" customFormat="1" ht="33" customHeight="1" thickTop="1" thickBot="1" x14ac:dyDescent="0.2">
      <c r="A8" s="25" t="s">
        <v>15</v>
      </c>
      <c r="C8" s="359"/>
      <c r="D8" s="359"/>
      <c r="E8" s="359"/>
      <c r="F8" s="428"/>
      <c r="G8" s="359"/>
      <c r="H8" s="359"/>
      <c r="I8" s="74" t="s">
        <v>70</v>
      </c>
      <c r="J8" s="74" t="s">
        <v>71</v>
      </c>
      <c r="K8" s="359" t="s">
        <v>5</v>
      </c>
      <c r="L8" s="359"/>
      <c r="M8" s="359"/>
      <c r="N8" s="359"/>
      <c r="O8" s="359"/>
      <c r="P8" s="359"/>
      <c r="Q8" s="25" t="s">
        <v>15</v>
      </c>
      <c r="R8" s="11"/>
      <c r="S8" s="49" t="s">
        <v>160</v>
      </c>
      <c r="T8" s="55" t="s">
        <v>161</v>
      </c>
      <c r="U8" s="456"/>
      <c r="V8" s="29"/>
      <c r="W8" s="150" t="s">
        <v>42</v>
      </c>
      <c r="X8" s="71" t="str" cm="1">
        <f t="array" ref="X8">IF(AND(ISBLANK($I$9:$I$38),ISBLANK($J$9:$J$38)),"",SUMIF($H$9:$H$38,W8,K$9:K$38)+INT((SUMIF($H$9:$H$38,W8,M$9:M$38)+INT(SUMIF($H$9:$H$38,W8,O$9:O$38)/30))/12))</f>
        <v/>
      </c>
      <c r="Y8" s="34" t="str">
        <f t="shared" si="4"/>
        <v/>
      </c>
      <c r="Z8" s="71" t="str" cm="1">
        <f t="array" ref="Z8">IF(AND(ISBLANK($I$9:$I$38),ISBLANK($J$9:$J$38)),"",IF((SUMIF($H$9:$H$38,W8,M$9:M$38)+INT(SUMIF($H$9:$H$38,W8,O$9:O$38)/30))&lt;12,SUMIF($H$9:$H$38,W8,M$9:M$38)+INT(SUMIF($H$9:$H$38,W8,O$9:O$38)/30),12*((SUMIF($H$9:$H$38,W8,M$9:M$38)+INT(SUMIF($H$9:$H$38,W8,O$9:O$38)/30))/12-INT((SUMIF($H$9:$H$38,W8,M$9:M$38)+INT(SUMIF($H$9:$H$38,W8,O$9:O$38)/30))/12))))</f>
        <v/>
      </c>
      <c r="AA8" s="34" t="str">
        <f t="shared" si="5"/>
        <v/>
      </c>
      <c r="AB8" s="34" t="str" cm="1">
        <f t="array" ref="AB8">IF(AND(ISBLANK($I$9:$I$38),ISBLANK($J$9:$J$38)),"",IF(SUMIF($H$9:$H$38,W8,O$9:O$38)&lt;30,SUMIF($H$9:$H$38,W8,O$9:O$38),30*(SUMIF($H$9:$H$38,W8,O$9:O$38)/30-INT(SUMIF($H$9:$H$38,W8,O$9:O$38)/30))))</f>
        <v/>
      </c>
      <c r="AC8" s="34" t="str">
        <f t="shared" si="0"/>
        <v/>
      </c>
      <c r="AD8" s="424"/>
      <c r="AE8" s="418"/>
      <c r="AF8" s="418"/>
      <c r="AG8" s="418"/>
      <c r="AH8" s="418"/>
      <c r="AI8" s="421"/>
      <c r="AK8" s="76"/>
      <c r="AL8" s="302" t="s">
        <v>8</v>
      </c>
      <c r="AM8" s="310" t="s">
        <v>9</v>
      </c>
      <c r="AN8" s="306" t="s">
        <v>43</v>
      </c>
      <c r="AO8" s="295"/>
      <c r="AP8" s="250" t="s">
        <v>105</v>
      </c>
      <c r="AQ8" s="251" t="s">
        <v>106</v>
      </c>
      <c r="AR8" s="252" t="s">
        <v>107</v>
      </c>
      <c r="AS8" s="263"/>
      <c r="AT8" s="276" t="s">
        <v>108</v>
      </c>
      <c r="AU8" s="277" t="s">
        <v>109</v>
      </c>
      <c r="AV8" s="278" t="s">
        <v>110</v>
      </c>
      <c r="AW8" s="279" t="s">
        <v>111</v>
      </c>
      <c r="AX8" s="277" t="s">
        <v>112</v>
      </c>
      <c r="AY8" s="278" t="s">
        <v>195</v>
      </c>
      <c r="AZ8" s="249"/>
      <c r="BA8" s="254" t="s">
        <v>8</v>
      </c>
      <c r="BB8" s="255" t="s">
        <v>9</v>
      </c>
      <c r="BC8" s="256" t="s">
        <v>43</v>
      </c>
      <c r="BD8" s="249"/>
      <c r="BE8" s="254" t="s">
        <v>8</v>
      </c>
      <c r="BF8" s="255" t="s">
        <v>9</v>
      </c>
      <c r="BG8" s="256" t="s">
        <v>43</v>
      </c>
      <c r="BH8" s="249"/>
      <c r="BI8" s="254" t="s">
        <v>8</v>
      </c>
      <c r="BJ8" s="255" t="s">
        <v>9</v>
      </c>
      <c r="BK8" s="256" t="s">
        <v>43</v>
      </c>
      <c r="BL8" s="249"/>
      <c r="BM8" s="254" t="s">
        <v>8</v>
      </c>
      <c r="BN8" s="255" t="s">
        <v>9</v>
      </c>
      <c r="BO8" s="256" t="s">
        <v>43</v>
      </c>
      <c r="BP8" s="249"/>
      <c r="BQ8" s="288" t="s">
        <v>8</v>
      </c>
      <c r="BR8" s="289" t="s">
        <v>9</v>
      </c>
      <c r="BS8" s="290" t="s">
        <v>43</v>
      </c>
      <c r="BT8" s="249"/>
      <c r="BU8" s="85"/>
      <c r="BV8" s="393"/>
      <c r="BW8" s="393"/>
      <c r="BX8" s="391"/>
      <c r="BY8" s="11"/>
      <c r="BZ8" s="51" t="s">
        <v>212</v>
      </c>
      <c r="CA8" s="51" t="s">
        <v>211</v>
      </c>
      <c r="CB8" s="301" t="s">
        <v>210</v>
      </c>
      <c r="CC8" s="11"/>
      <c r="CD8" s="301" t="s">
        <v>217</v>
      </c>
    </row>
    <row r="9" spans="1:100" ht="33" customHeight="1" thickTop="1" x14ac:dyDescent="0.2">
      <c r="A9" s="25">
        <v>1</v>
      </c>
      <c r="C9" s="406"/>
      <c r="D9" s="407"/>
      <c r="E9" s="129"/>
      <c r="F9" s="130"/>
      <c r="G9" s="131"/>
      <c r="H9" s="129"/>
      <c r="I9" s="356"/>
      <c r="J9" s="355"/>
      <c r="K9" s="4" t="str">
        <f t="shared" ref="K9:K13" si="9">IF(OR($AR9="",$AR9="×",$AR9="未チェック"),"",IF(AL9=0,"",AL9))</f>
        <v/>
      </c>
      <c r="L9" s="7" t="str">
        <f t="shared" ref="L9:L28" si="10">IF(K9="","","年")</f>
        <v/>
      </c>
      <c r="M9" s="7" t="str">
        <f t="shared" ref="M9:M13" si="11">IF(OR($AR9="",$AR9="×",$AR9="未チェック"),"",IF(AND(AL9=0,AM9=0),"",AM9))</f>
        <v/>
      </c>
      <c r="N9" s="7" t="str">
        <f t="shared" ref="N9:N13" si="12">IF(AND(K9="",M9=""),"","月")</f>
        <v/>
      </c>
      <c r="O9" s="9" t="str">
        <f t="shared" ref="O9:O13" si="13">IF(OR($AR9="",$AR9="×",$AR9="未チェック"),"",AN9)</f>
        <v/>
      </c>
      <c r="P9" s="19" t="s">
        <v>21</v>
      </c>
      <c r="Q9" s="25">
        <v>1</v>
      </c>
      <c r="R9" s="11"/>
      <c r="S9" s="50" t="str">
        <f>IF(COUNTIF($I$10:$J$38,I9)&gt;=1,"重複","")</f>
        <v/>
      </c>
      <c r="T9" s="4" t="str">
        <f>IF(COUNTIF($I$10:$J$38,J9)&gt;=1,"重複","")</f>
        <v/>
      </c>
      <c r="U9" s="168" t="str">
        <f t="shared" ref="U9:U10" si="14">IF(AP9="入力OK","",AP9)&amp;IF(AQ9="入力OK","",AQ9)</f>
        <v/>
      </c>
      <c r="V9" s="90"/>
      <c r="W9" s="150" t="s">
        <v>123</v>
      </c>
      <c r="X9" s="71" t="str" cm="1">
        <f t="array" ref="X9">IF(AND(ISBLANK($I$9:$I$38),ISBLANK($J$9:$J$38)),"",SUMIF($H$9:$H$38,W9,K$9:K$38)+INT((SUMIF($H$9:$H$38,W9,M$9:M$38)+INT(SUMIF($H$9:$H$38,W9,O$9:O$38)/30))/12))</f>
        <v/>
      </c>
      <c r="Y9" s="34" t="str">
        <f t="shared" si="4"/>
        <v/>
      </c>
      <c r="Z9" s="71" t="str" cm="1">
        <f t="array" ref="Z9">IF(AND(ISBLANK($I$9:$I$38),ISBLANK($J$9:$J$38)),"",IF((SUMIF($H$9:$H$38,W9,M$9:M$38)+INT(SUMIF($H$9:$H$38,W9,O$9:O$38)/30))&lt;12,SUMIF($H$9:$H$38,W9,M$9:M$38)+INT(SUMIF($H$9:$H$38,W9,O$9:O$38)/30),12*((SUMIF($H$9:$H$38,W9,M$9:M$38)+INT(SUMIF($H$9:$H$38,W9,O$9:O$38)/30))/12-INT((SUMIF($H$9:$H$38,W9,M$9:M$38)+INT(SUMIF($H$9:$H$38,W9,O$9:O$38)/30))/12))))</f>
        <v/>
      </c>
      <c r="AA9" s="34" t="str">
        <f t="shared" si="5"/>
        <v/>
      </c>
      <c r="AB9" s="34" t="str" cm="1">
        <f t="array" ref="AB9">IF(AND(ISBLANK($I$9:$I$38),ISBLANK($J$9:$J$38)),"",IF(SUMIF($H$9:$H$38,W9,O$9:O$38)&lt;30,SUMIF($H$9:$H$38,W9,O$9:O$38),30*(SUMIF($H$9:$H$38,W9,O$9:O$38)/30-INT(SUMIF($H$9:$H$38,W9,O$9:O$38)/30))))</f>
        <v/>
      </c>
      <c r="AC9" s="34" t="str">
        <f t="shared" si="0"/>
        <v/>
      </c>
      <c r="AD9" s="424"/>
      <c r="AE9" s="418"/>
      <c r="AF9" s="418"/>
      <c r="AG9" s="418"/>
      <c r="AH9" s="418"/>
      <c r="AI9" s="421"/>
      <c r="AJ9" s="25"/>
      <c r="AK9" s="76"/>
      <c r="AL9" s="303" t="e">
        <f>CD9</f>
        <v>#VALUE!</v>
      </c>
      <c r="AM9" s="311" t="e">
        <f>CB9</f>
        <v>#VALUE!</v>
      </c>
      <c r="AN9" s="307" t="e">
        <f>BX9</f>
        <v>#VALUE!</v>
      </c>
      <c r="AO9" s="263"/>
      <c r="AP9" s="257" t="str">
        <f>IF($I9="","",IF(ISNUMBER($I9)=FALSE,"乗船日が日付ではありません。",IF($J9="","下船日を入力して下さい。",IF($I9&gt;$J9,"下船日が乗船日より過去になってます。","入力OK"))))</f>
        <v/>
      </c>
      <c r="AQ9" s="258" t="str">
        <f>IF($J9="","",IF(ISNUMBER($J9)=FALSE,"下船日が日付ではありません。",IF($I9="","乗船日が入力されていません。",IF($I9&gt;$J9,"","入力OK"))))</f>
        <v/>
      </c>
      <c r="AR9" s="259" t="str">
        <f t="shared" ref="AR9:AR38" si="15">IF(AND($AP9="",$AQ9=""),"未チェック",IF(AND($AP9="入力OK",$AQ9="入力OK"),"○","×"))</f>
        <v>未チェック</v>
      </c>
      <c r="AS9" s="263"/>
      <c r="AT9" s="280" t="str">
        <f>IF($I9="","未入力",DATE(YEAR($I9), MONTH($I9), 1))</f>
        <v>未入力</v>
      </c>
      <c r="AU9" s="281" t="str">
        <f>IF($I9="","未入力",EOMONTH($I9,0))</f>
        <v>未入力</v>
      </c>
      <c r="AV9" s="259" t="str">
        <f t="shared" ref="AV9:AV38" si="16">IF($AT9=I9,"初日だよ",IF($AU9=I9,"末日だよ",IF($AU9="未入力","まだわかんない","ちがうよ")))</f>
        <v>まだわかんない</v>
      </c>
      <c r="AW9" s="282" t="str">
        <f>IF($J9="","未入力",EOMONTH($J9,0))</f>
        <v>未入力</v>
      </c>
      <c r="AX9" s="281" t="str">
        <f t="shared" ref="AX9:AX38" si="17">IF($AW9="-","-",IF($AW9=$J9,"末日だよ",IF($AW9="未入力","まだわかんない","ちがうよ")))</f>
        <v>まだわかんない</v>
      </c>
      <c r="AY9" s="259" t="str">
        <f>IF($J9="","未入力",EOMONTH($J9,-1))</f>
        <v>未入力</v>
      </c>
      <c r="AZ9" s="249"/>
      <c r="BA9" s="260" t="str">
        <f t="shared" ref="BA9:BA38" si="18">IF(OR($AR9="",$AR9="×",$AR9="未チェック"),"-",YEAR($I9))</f>
        <v>-</v>
      </c>
      <c r="BB9" s="261" t="str">
        <f t="shared" ref="BB9:BB38" si="19">IF(OR($AR9="",$AR9="×",$AR9="未チェック"),"-",MONTH($I9))</f>
        <v>-</v>
      </c>
      <c r="BC9" s="262" t="str">
        <f t="shared" ref="BC9:BC38" si="20">IF(OR($AR9="",$AR9="×",$AR9="未チェック"),"-",DAY(DAY($I9)))</f>
        <v>-</v>
      </c>
      <c r="BD9" s="249"/>
      <c r="BE9" s="260" t="str">
        <f t="shared" ref="BE9:BE38" si="21">IF(OR($AR9="",$AR9="×",$AR9="未チェック"),"-",YEAR($J9))</f>
        <v>-</v>
      </c>
      <c r="BF9" s="261" t="str">
        <f t="shared" ref="BF9:BF38" si="22">IF(OR($AR9="",$AR9="×",$AR9="未チェック"),"-",MONTH($J9))</f>
        <v>-</v>
      </c>
      <c r="BG9" s="262" t="str">
        <f t="shared" ref="BG9:BG38" si="23">IF(OR($AR9="",$AR9="×",$AR9="未チェック"),"-",DAY(DAY($J9)))</f>
        <v>-</v>
      </c>
      <c r="BH9" s="249"/>
      <c r="BI9" s="260" t="str">
        <f t="shared" ref="BI9:BI38" si="24">IF(OR($AR9="",$AR9="×",$AR9="未チェック"),"-",YEAR($AU9))</f>
        <v>-</v>
      </c>
      <c r="BJ9" s="261" t="str">
        <f t="shared" ref="BJ9:BJ38" si="25">IF(OR($AR9="",$AR9="×",$AR9="未チェック"),"-",MONTH($AU9))</f>
        <v>-</v>
      </c>
      <c r="BK9" s="262" t="str">
        <f t="shared" ref="BK9:BK38" si="26">IF(OR($AR9="",$AR9="×",$AR9="未チェック"),"-",DAY(DAY($AU9)))</f>
        <v>-</v>
      </c>
      <c r="BL9" s="249"/>
      <c r="BM9" s="260" t="str">
        <f t="shared" ref="BM9:BM38" si="27">IF(OR($AR9="",$AR9="×",$AR9="未チェック"),"-",YEAR($AY9))</f>
        <v>-</v>
      </c>
      <c r="BN9" s="261" t="str">
        <f t="shared" ref="BN9:BN38" si="28">IF(OR($AR9="",$AR9="×",$AR9="未チェック"),"-",MONTH($AY9))</f>
        <v>-</v>
      </c>
      <c r="BO9" s="262" t="str">
        <f t="shared" ref="BO9:BO38" si="29">IF(OR($AR9="",$AR9="×",$AR9="未チェック"),"-",DAY(DAY($AY9)))</f>
        <v>-</v>
      </c>
      <c r="BP9" s="249"/>
      <c r="BQ9" s="288" t="str">
        <f t="shared" ref="BQ9:BQ38" si="30">IF(OR($AR9="",$AR9="×",$AR9="未チェック"),"-",$BE9-$BA9)</f>
        <v>-</v>
      </c>
      <c r="BR9" s="289" t="str">
        <f t="shared" ref="BR9:BR38" si="31">IF(OR($AR9="",$AR9="×",$AR9="未チェック"),"-",$BF9-$BB9)</f>
        <v>-</v>
      </c>
      <c r="BS9" s="290" t="str">
        <f t="shared" ref="BS9:BS38" si="32">IF(OR($AR9="",$AR9="×",$AR9="未チェック"),"-",$BG9-$BC9)</f>
        <v>-</v>
      </c>
      <c r="BT9" s="249"/>
      <c r="BU9" s="11"/>
      <c r="BV9" s="253" t="e">
        <f t="shared" ref="BV9:BV38" si="33">IF(AND($AV9="初日だよ",$AX9="末日だよ"),900,IF($BC9-$BG9=1,500,IF(AND(AND($BF9=2,$AX9="末日だよ"),$BC9-$BG9&gt;=1),200,IF($BG9&gt;=$BC9,$BG9-$BC9+1,$BO9-$BC9+1+$BG9))))</f>
        <v>#VALUE!</v>
      </c>
      <c r="BW9" s="253" t="e">
        <f t="shared" ref="BW9:BW38" si="34">IF(BV9&lt;=30,BV9,0)</f>
        <v>#VALUE!</v>
      </c>
      <c r="BX9" s="298" t="e">
        <f>IF(AND(AND($BC9&gt;=30,$BN9=2),(BS9&lt;-1)),$BG9,BW9)</f>
        <v>#VALUE!</v>
      </c>
      <c r="BY9" s="126"/>
      <c r="BZ9" s="299" t="e">
        <f t="shared" ref="BZ9:BZ38" si="35">IF(BV9=900,BR9+1,IF(BV9=500,BR9,IF(BV9=200,BR9,IF(BS9&lt;=-2,BR9-1,BR9))))</f>
        <v>#VALUE!</v>
      </c>
      <c r="CA9" s="299" t="e">
        <f>IF(BZ9&lt;0,BZ9+12,BZ9)</f>
        <v>#VALUE!</v>
      </c>
      <c r="CB9" s="300" t="e">
        <f>IF(CA9=12,0,CA9)</f>
        <v>#VALUE!</v>
      </c>
      <c r="CC9" s="126"/>
      <c r="CD9" s="300" t="e">
        <f t="shared" ref="CD9:CD38" si="36">IF(CA9=12,BQ9+1,IF(BZ9&lt;0,BQ9-1,BQ9))</f>
        <v>#VALUE!</v>
      </c>
      <c r="CE9" s="126"/>
      <c r="CF9" s="126"/>
      <c r="CG9" s="126"/>
      <c r="CH9" s="126"/>
      <c r="CI9" s="126"/>
      <c r="CJ9" s="126"/>
      <c r="CK9" s="126"/>
      <c r="CL9" s="126"/>
      <c r="CM9" s="126"/>
      <c r="CN9" s="126"/>
      <c r="CO9" s="126"/>
      <c r="CP9" s="126"/>
      <c r="CQ9" s="126"/>
      <c r="CR9" s="126"/>
      <c r="CS9" s="126"/>
      <c r="CT9" s="126"/>
      <c r="CU9" s="126"/>
      <c r="CV9" s="126"/>
    </row>
    <row r="10" spans="1:100" ht="33" customHeight="1" thickBot="1" x14ac:dyDescent="0.25">
      <c r="A10" s="25">
        <v>2</v>
      </c>
      <c r="C10" s="398"/>
      <c r="D10" s="399"/>
      <c r="E10" s="133"/>
      <c r="F10" s="134"/>
      <c r="G10" s="135"/>
      <c r="H10" s="198"/>
      <c r="I10" s="207"/>
      <c r="J10" s="353"/>
      <c r="K10" s="4" t="str">
        <f t="shared" si="9"/>
        <v/>
      </c>
      <c r="L10" s="7" t="str">
        <f t="shared" si="10"/>
        <v/>
      </c>
      <c r="M10" s="7" t="str">
        <f t="shared" si="11"/>
        <v/>
      </c>
      <c r="N10" s="7" t="str">
        <f t="shared" si="12"/>
        <v/>
      </c>
      <c r="O10" s="9" t="str">
        <f t="shared" si="13"/>
        <v/>
      </c>
      <c r="P10" s="19" t="s">
        <v>21</v>
      </c>
      <c r="Q10" s="25">
        <v>2</v>
      </c>
      <c r="R10" s="11"/>
      <c r="S10" s="51" t="str">
        <f>IF(OR(COUNTIF($I$9:J9,I10)&gt;=1,COUNTIF(I11:$J$38,I10)&gt;=1),"重複","")</f>
        <v/>
      </c>
      <c r="T10" s="2" t="str">
        <f>IF(OR(COUNTIF($I$9:J9,J10)&gt;=1,COUNTIF(I11:$J$38,J10)&gt;=1),"重複","")</f>
        <v/>
      </c>
      <c r="U10" s="89" t="str">
        <f t="shared" si="14"/>
        <v/>
      </c>
      <c r="V10" s="90"/>
      <c r="W10" s="151" t="s">
        <v>113</v>
      </c>
      <c r="X10" s="75" t="str" cm="1">
        <f t="array" ref="X10">IF(AND(ISBLANK($I$9:$I$38),ISBLANK($J$9:$J$38)),"",SUMIF($H$9:$H$38,W10,K$9:K$38)+INT((SUMIF($H$9:$H$38,W10,M$9:M$38)+INT(SUMIF($H$9:$H$38,W10,O$9:O$38)/30))/12))</f>
        <v/>
      </c>
      <c r="Y10" s="35" t="str">
        <f t="shared" si="4"/>
        <v/>
      </c>
      <c r="Z10" s="75" t="str" cm="1">
        <f t="array" ref="Z10">IF(AND(ISBLANK($I$9:$I$38),ISBLANK($J$9:$J$38)),"",IF((SUMIF($H$9:$H$38,W10,M$9:M$38)+INT(SUMIF($H$9:$H$38,W10,O$9:O$38)/30))&lt;12,SUMIF($H$9:$H$38,W10,M$9:M$38)+INT(SUMIF($H$9:$H$38,W10,O$9:O$38)/30),12*((SUMIF($H$9:$H$38,W10,M$9:M$38)+INT(SUMIF($H$9:$H$38,W10,O$9:O$38)/30))/12-INT((SUMIF($H$9:$H$38,W10,M$9:M$38)+INT(SUMIF($H$9:$H$38,W10,O$9:O$38)/30))/12))))</f>
        <v/>
      </c>
      <c r="AA10" s="35" t="str">
        <f t="shared" si="5"/>
        <v/>
      </c>
      <c r="AB10" s="35" t="str" cm="1">
        <f t="array" ref="AB10">IF(AND(ISBLANK($I$9:$I$38),ISBLANK($J$9:$J$38)),"",IF(SUMIF($H$9:$H$38,W10,O$9:O$38)&lt;30,SUMIF($H$9:$H$38,W10,O$9:O$38),30*(SUMIF($H$9:$H$38,W10,O$9:O$38)/30-INT(SUMIF($H$9:$H$38,W10,O$9:O$38)/30))))</f>
        <v/>
      </c>
      <c r="AC10" s="35" t="str">
        <f t="shared" si="0"/>
        <v/>
      </c>
      <c r="AD10" s="425"/>
      <c r="AE10" s="419"/>
      <c r="AF10" s="419"/>
      <c r="AG10" s="419"/>
      <c r="AH10" s="419"/>
      <c r="AI10" s="422"/>
      <c r="AJ10" s="25"/>
      <c r="AK10" s="76"/>
      <c r="AL10" s="304" t="e">
        <f t="shared" ref="AL10:AL38" si="37">CD10</f>
        <v>#VALUE!</v>
      </c>
      <c r="AM10" s="312" t="e">
        <f t="shared" ref="AM10:AM38" si="38">CB10</f>
        <v>#VALUE!</v>
      </c>
      <c r="AN10" s="308" t="e">
        <f t="shared" ref="AN10:AN38" si="39">BX10</f>
        <v>#VALUE!</v>
      </c>
      <c r="AO10" s="263"/>
      <c r="AP10" s="257" t="str">
        <f t="shared" ref="AP10:AP38" si="40">IF($I10="","",IF(ISNUMBER($I10)=FALSE,"乗船日が日付ではありません。",IF($J10="","下船日を入力して下さい。",IF($I10&gt;$J10,"下船日が乗船日より過去になってます。","入力OK"))))</f>
        <v/>
      </c>
      <c r="AQ10" s="258" t="str">
        <f t="shared" ref="AQ10:AQ38" si="41">IF($J10="","",IF(ISNUMBER($J10)=FALSE,"下船日が日付ではありません。",IF($I10="","乗船日が入力されていません。",IF($I10&gt;$J10,"","入力OK"))))</f>
        <v/>
      </c>
      <c r="AR10" s="259" t="str">
        <f t="shared" si="15"/>
        <v>未チェック</v>
      </c>
      <c r="AS10" s="263"/>
      <c r="AT10" s="280" t="str">
        <f t="shared" ref="AT10:AT38" si="42">IF($I10="","未入力",DATE(YEAR($I10), MONTH($I10), 1))</f>
        <v>未入力</v>
      </c>
      <c r="AU10" s="281" t="str">
        <f t="shared" ref="AU10:AU38" si="43">IF($I10="","未入力",EOMONTH($I10,0))</f>
        <v>未入力</v>
      </c>
      <c r="AV10" s="259" t="str">
        <f t="shared" si="16"/>
        <v>まだわかんない</v>
      </c>
      <c r="AW10" s="282" t="str">
        <f t="shared" ref="AW10:AW38" si="44">IF($J10="","未入力",EOMONTH($J10,0))</f>
        <v>未入力</v>
      </c>
      <c r="AX10" s="281" t="str">
        <f t="shared" si="17"/>
        <v>まだわかんない</v>
      </c>
      <c r="AY10" s="259" t="str">
        <f t="shared" ref="AY10:AY38" si="45">IF($J10="","未入力",EOMONTH($J10,-1))</f>
        <v>未入力</v>
      </c>
      <c r="AZ10" s="249"/>
      <c r="BA10" s="260" t="str">
        <f t="shared" si="18"/>
        <v>-</v>
      </c>
      <c r="BB10" s="261" t="str">
        <f t="shared" si="19"/>
        <v>-</v>
      </c>
      <c r="BC10" s="262" t="str">
        <f t="shared" si="20"/>
        <v>-</v>
      </c>
      <c r="BD10" s="249"/>
      <c r="BE10" s="260" t="str">
        <f t="shared" si="21"/>
        <v>-</v>
      </c>
      <c r="BF10" s="261" t="str">
        <f t="shared" si="22"/>
        <v>-</v>
      </c>
      <c r="BG10" s="262" t="str">
        <f t="shared" si="23"/>
        <v>-</v>
      </c>
      <c r="BH10" s="249"/>
      <c r="BI10" s="260" t="str">
        <f t="shared" si="24"/>
        <v>-</v>
      </c>
      <c r="BJ10" s="261" t="str">
        <f t="shared" si="25"/>
        <v>-</v>
      </c>
      <c r="BK10" s="262" t="str">
        <f t="shared" si="26"/>
        <v>-</v>
      </c>
      <c r="BL10" s="249"/>
      <c r="BM10" s="260" t="str">
        <f t="shared" si="27"/>
        <v>-</v>
      </c>
      <c r="BN10" s="261" t="str">
        <f t="shared" si="28"/>
        <v>-</v>
      </c>
      <c r="BO10" s="262" t="str">
        <f t="shared" si="29"/>
        <v>-</v>
      </c>
      <c r="BP10" s="249"/>
      <c r="BQ10" s="288" t="str">
        <f t="shared" si="30"/>
        <v>-</v>
      </c>
      <c r="BR10" s="289" t="str">
        <f t="shared" si="31"/>
        <v>-</v>
      </c>
      <c r="BS10" s="290" t="str">
        <f t="shared" si="32"/>
        <v>-</v>
      </c>
      <c r="BT10" s="249"/>
      <c r="BU10" s="11"/>
      <c r="BV10" s="253" t="e">
        <f t="shared" si="33"/>
        <v>#VALUE!</v>
      </c>
      <c r="BW10" s="253" t="e">
        <f t="shared" si="34"/>
        <v>#VALUE!</v>
      </c>
      <c r="BX10" s="298" t="e">
        <f t="shared" ref="BX10:BX38" si="46">IF(AND(AND($BC10&gt;=30,$BN10=2),(BS10&lt;-1)),$BG10,BW10)</f>
        <v>#VALUE!</v>
      </c>
      <c r="BY10" s="126"/>
      <c r="BZ10" s="299" t="e">
        <f t="shared" si="35"/>
        <v>#VALUE!</v>
      </c>
      <c r="CA10" s="299" t="e">
        <f t="shared" ref="CA10:CA38" si="47">IF(BZ10&lt;0,BZ10+12,BZ10)</f>
        <v>#VALUE!</v>
      </c>
      <c r="CB10" s="300" t="e">
        <f t="shared" ref="CB10:CB38" si="48">IF(CA10=12,0,CA10)</f>
        <v>#VALUE!</v>
      </c>
      <c r="CC10" s="126"/>
      <c r="CD10" s="300" t="e">
        <f t="shared" si="36"/>
        <v>#VALUE!</v>
      </c>
      <c r="CE10" s="126"/>
      <c r="CF10" s="126"/>
      <c r="CG10" s="126"/>
      <c r="CH10" s="126"/>
      <c r="CI10" s="126"/>
      <c r="CJ10" s="126"/>
      <c r="CK10" s="126"/>
      <c r="CL10" s="126"/>
      <c r="CM10" s="126"/>
      <c r="CN10" s="126"/>
      <c r="CO10" s="126"/>
      <c r="CP10" s="126"/>
      <c r="CQ10" s="126"/>
      <c r="CR10" s="126"/>
      <c r="CS10" s="126"/>
      <c r="CT10" s="126"/>
      <c r="CU10" s="126"/>
      <c r="CV10" s="126"/>
    </row>
    <row r="11" spans="1:100" ht="33" customHeight="1" x14ac:dyDescent="0.2">
      <c r="A11" s="25">
        <v>3</v>
      </c>
      <c r="C11" s="398"/>
      <c r="D11" s="399"/>
      <c r="E11" s="198"/>
      <c r="F11" s="134"/>
      <c r="G11" s="135"/>
      <c r="H11" s="198"/>
      <c r="I11" s="207"/>
      <c r="J11" s="353"/>
      <c r="K11" s="4" t="str">
        <f t="shared" si="9"/>
        <v/>
      </c>
      <c r="L11" s="7" t="str">
        <f t="shared" si="10"/>
        <v/>
      </c>
      <c r="M11" s="7" t="str">
        <f t="shared" si="11"/>
        <v/>
      </c>
      <c r="N11" s="7" t="str">
        <f t="shared" si="12"/>
        <v/>
      </c>
      <c r="O11" s="9" t="str">
        <f t="shared" si="13"/>
        <v/>
      </c>
      <c r="P11" s="19" t="s">
        <v>21</v>
      </c>
      <c r="Q11" s="25">
        <v>3</v>
      </c>
      <c r="R11" s="11"/>
      <c r="S11" s="51" t="str">
        <f>IF(OR(COUNTIF($I$9:J10,I11)&gt;=1,COUNTIF(I12:$J$38,I11)&gt;=1),"重複","")</f>
        <v/>
      </c>
      <c r="T11" s="2" t="str">
        <f>IF(OR(COUNTIF($I$9:J10,J11)&gt;=1,COUNTIF(I12:$J$38,J11)&gt;=1),"重複","")</f>
        <v/>
      </c>
      <c r="U11" s="89" t="str">
        <f t="shared" ref="U11:U33" si="49">IF(AP11="入力OK","",AP11)&amp;IF(AQ11="入力OK","",AQ11)</f>
        <v/>
      </c>
      <c r="V11" s="90"/>
      <c r="W11" s="149" t="s">
        <v>22</v>
      </c>
      <c r="X11" s="70" t="str" cm="1">
        <f t="array" ref="X11">IF(AND(ISBLANK($I$9:$I$38),ISBLANK($J$9:$J$38)),"",SUMIF($H$9:$H$38,W11,K$9:K$38)+INT((SUMIF($H$9:$H$38,W11,M$9:M$38)+INT(SUMIF($H$9:$H$38,W11,O$9:O$38)/30))/12))</f>
        <v/>
      </c>
      <c r="Y11" s="33" t="str">
        <f t="shared" si="4"/>
        <v/>
      </c>
      <c r="Z11" s="70" t="str" cm="1">
        <f t="array" ref="Z11">IF(AND(ISBLANK($I$9:$I$38),ISBLANK($J$9:$J$38)),"",IF((SUMIF($H$9:$H$38,W11,M$9:M$38)+INT(SUMIF($H$9:$H$38,W11,O$9:O$38)/30))&lt;12,SUMIF($H$9:$H$38,W11,M$9:M$38)+INT(SUMIF($H$9:$H$38,W11,O$9:O$38)/30),12*((SUMIF($H$9:$H$38,W11,M$9:M$38)+INT(SUMIF($H$9:$H$38,W11,O$9:O$38)/30))/12-INT((SUMIF($H$9:$H$38,W11,M$9:M$38)+INT(SUMIF($H$9:$H$38,W11,O$9:O$38)/30))/12))))</f>
        <v/>
      </c>
      <c r="AA11" s="33" t="str">
        <f t="shared" si="5"/>
        <v/>
      </c>
      <c r="AB11" s="33" t="str" cm="1">
        <f t="array" ref="AB11">IF(AND(ISBLANK($I$9:$I$38),ISBLANK($J$9:$J$38)),"",IF(SUMIF($H$9:$H$38,W11,O$9:O$38)&lt;30,SUMIF($H$9:$H$38,W11,O$9:O$38),30*(SUMIF($H$9:$H$38,W11,O$9:O$38)/30-INT(SUMIF($H$9:$H$38,W11,O$9:O$38)/30))))</f>
        <v/>
      </c>
      <c r="AC11" s="33" t="str">
        <f t="shared" si="0"/>
        <v/>
      </c>
      <c r="AD11" s="423" t="str" cm="1">
        <f t="array" ref="AD11">IF(AND(ISBLANK($I$9:$I$38),ISBLANK($J$9:$J$38)),"",SUM(X11:X15)+INT((SUM(Z11:Z15)+INT(SUM(AB11:AB15)/30))/12))</f>
        <v/>
      </c>
      <c r="AE11" s="417" t="str">
        <f t="shared" ref="AE11" si="50">IF(OR(AD11="",AD11=0),"","年")</f>
        <v/>
      </c>
      <c r="AF11" s="417" t="str" cm="1">
        <f t="array" ref="AF11">IF(AND(ISBLANK($I$9:$I$38),ISBLANK($J$9:$J$38)),"",IF((SUM(Z11:Z15)+INT(SUM(AB11:AB15)/30))&lt;12,SUM(Z11:Z15)+INT(SUM(AB11:AB15)/30),12*((SUM(Z11:Z15)+INT(SUM(AB11:AB15)/30))/12-INT((SUM(Z11:Z15)+INT(SUM(AB11:AB15)/30))/12))))</f>
        <v/>
      </c>
      <c r="AG11" s="417" t="str">
        <f t="shared" ref="AG11" si="51">IF(OR(AF11="",AF11=0),"","月")</f>
        <v/>
      </c>
      <c r="AH11" s="417" t="str" cm="1">
        <f t="array" ref="AH11">IF(AND(ISBLANK($I$9:$I$38),ISBLANK($J$9:$J$38)),"",IF(SUM(AB11:AB15)&lt;30,SUM(AB11:AB15),30*(SUM(AB11:AB15)/30-INT(SUM(AB11:AB15)/30))))</f>
        <v/>
      </c>
      <c r="AI11" s="420" t="str">
        <f t="shared" ref="AI11" si="52">IF(OR(AH11="",AH11=0),"","日")</f>
        <v/>
      </c>
      <c r="AJ11" s="25"/>
      <c r="AK11" s="76"/>
      <c r="AL11" s="304" t="e">
        <f t="shared" si="37"/>
        <v>#VALUE!</v>
      </c>
      <c r="AM11" s="312" t="e">
        <f t="shared" si="38"/>
        <v>#VALUE!</v>
      </c>
      <c r="AN11" s="308" t="e">
        <f t="shared" si="39"/>
        <v>#VALUE!</v>
      </c>
      <c r="AO11" s="263"/>
      <c r="AP11" s="257" t="str">
        <f t="shared" si="40"/>
        <v/>
      </c>
      <c r="AQ11" s="258" t="str">
        <f t="shared" si="41"/>
        <v/>
      </c>
      <c r="AR11" s="259" t="str">
        <f t="shared" si="15"/>
        <v>未チェック</v>
      </c>
      <c r="AS11" s="263"/>
      <c r="AT11" s="280" t="str">
        <f t="shared" si="42"/>
        <v>未入力</v>
      </c>
      <c r="AU11" s="281" t="str">
        <f t="shared" si="43"/>
        <v>未入力</v>
      </c>
      <c r="AV11" s="259" t="str">
        <f t="shared" si="16"/>
        <v>まだわかんない</v>
      </c>
      <c r="AW11" s="282" t="str">
        <f t="shared" si="44"/>
        <v>未入力</v>
      </c>
      <c r="AX11" s="281" t="str">
        <f t="shared" si="17"/>
        <v>まだわかんない</v>
      </c>
      <c r="AY11" s="259" t="str">
        <f t="shared" si="45"/>
        <v>未入力</v>
      </c>
      <c r="AZ11" s="249"/>
      <c r="BA11" s="260" t="str">
        <f t="shared" si="18"/>
        <v>-</v>
      </c>
      <c r="BB11" s="261" t="str">
        <f t="shared" si="19"/>
        <v>-</v>
      </c>
      <c r="BC11" s="262" t="str">
        <f t="shared" si="20"/>
        <v>-</v>
      </c>
      <c r="BD11" s="249"/>
      <c r="BE11" s="260" t="str">
        <f t="shared" si="21"/>
        <v>-</v>
      </c>
      <c r="BF11" s="261" t="str">
        <f t="shared" si="22"/>
        <v>-</v>
      </c>
      <c r="BG11" s="262" t="str">
        <f t="shared" si="23"/>
        <v>-</v>
      </c>
      <c r="BH11" s="249"/>
      <c r="BI11" s="260" t="str">
        <f t="shared" si="24"/>
        <v>-</v>
      </c>
      <c r="BJ11" s="261" t="str">
        <f t="shared" si="25"/>
        <v>-</v>
      </c>
      <c r="BK11" s="262" t="str">
        <f t="shared" si="26"/>
        <v>-</v>
      </c>
      <c r="BL11" s="249"/>
      <c r="BM11" s="260" t="str">
        <f t="shared" si="27"/>
        <v>-</v>
      </c>
      <c r="BN11" s="261" t="str">
        <f t="shared" si="28"/>
        <v>-</v>
      </c>
      <c r="BO11" s="262" t="str">
        <f t="shared" si="29"/>
        <v>-</v>
      </c>
      <c r="BP11" s="249"/>
      <c r="BQ11" s="288" t="str">
        <f t="shared" si="30"/>
        <v>-</v>
      </c>
      <c r="BR11" s="289" t="str">
        <f t="shared" si="31"/>
        <v>-</v>
      </c>
      <c r="BS11" s="290" t="str">
        <f t="shared" si="32"/>
        <v>-</v>
      </c>
      <c r="BT11" s="249"/>
      <c r="BU11" s="11"/>
      <c r="BV11" s="253" t="e">
        <f t="shared" si="33"/>
        <v>#VALUE!</v>
      </c>
      <c r="BW11" s="253" t="e">
        <f t="shared" si="34"/>
        <v>#VALUE!</v>
      </c>
      <c r="BX11" s="298" t="e">
        <f t="shared" si="46"/>
        <v>#VALUE!</v>
      </c>
      <c r="BY11" s="126"/>
      <c r="BZ11" s="299" t="e">
        <f t="shared" si="35"/>
        <v>#VALUE!</v>
      </c>
      <c r="CA11" s="299" t="e">
        <f t="shared" si="47"/>
        <v>#VALUE!</v>
      </c>
      <c r="CB11" s="300" t="e">
        <f t="shared" si="48"/>
        <v>#VALUE!</v>
      </c>
      <c r="CC11" s="126"/>
      <c r="CD11" s="300" t="e">
        <f t="shared" si="36"/>
        <v>#VALUE!</v>
      </c>
      <c r="CE11" s="126"/>
      <c r="CF11" s="126"/>
      <c r="CG11" s="126"/>
      <c r="CH11" s="126"/>
      <c r="CI11" s="126"/>
      <c r="CJ11" s="126"/>
      <c r="CK11" s="126"/>
      <c r="CL11" s="126"/>
      <c r="CM11" s="126"/>
      <c r="CN11" s="126"/>
      <c r="CO11" s="126"/>
      <c r="CP11" s="126"/>
      <c r="CQ11" s="126"/>
      <c r="CR11" s="126"/>
      <c r="CS11" s="126"/>
      <c r="CT11" s="126"/>
      <c r="CU11" s="126"/>
      <c r="CV11" s="126"/>
    </row>
    <row r="12" spans="1:100" ht="33" customHeight="1" x14ac:dyDescent="0.2">
      <c r="A12" s="25">
        <v>4</v>
      </c>
      <c r="C12" s="398"/>
      <c r="D12" s="399"/>
      <c r="E12" s="198"/>
      <c r="F12" s="134"/>
      <c r="G12" s="135"/>
      <c r="H12" s="198"/>
      <c r="I12" s="207"/>
      <c r="J12" s="353"/>
      <c r="K12" s="4" t="str">
        <f t="shared" si="9"/>
        <v/>
      </c>
      <c r="L12" s="7" t="str">
        <f t="shared" si="10"/>
        <v/>
      </c>
      <c r="M12" s="7" t="str">
        <f t="shared" si="11"/>
        <v/>
      </c>
      <c r="N12" s="7" t="str">
        <f t="shared" si="12"/>
        <v/>
      </c>
      <c r="O12" s="9" t="str">
        <f t="shared" si="13"/>
        <v/>
      </c>
      <c r="P12" s="19" t="s">
        <v>21</v>
      </c>
      <c r="Q12" s="25">
        <v>4</v>
      </c>
      <c r="R12" s="11"/>
      <c r="S12" s="51" t="str">
        <f>IF(OR(COUNTIF($I$9:J11,I12)&gt;=1,COUNTIF(I13:$J$38,I12)&gt;=1),"重複","")</f>
        <v/>
      </c>
      <c r="T12" s="2" t="str">
        <f>IF(OR(COUNTIF($I$9:J11,J12)&gt;=1,COUNTIF(I13:$J$38,J12)&gt;=1),"重複","")</f>
        <v/>
      </c>
      <c r="U12" s="89" t="str">
        <f t="shared" si="49"/>
        <v/>
      </c>
      <c r="V12" s="90"/>
      <c r="W12" s="150" t="s">
        <v>25</v>
      </c>
      <c r="X12" s="71" t="str" cm="1">
        <f t="array" ref="X12">IF(AND(ISBLANK($I$9:$I$38),ISBLANK($J$9:$J$38)),"",SUMIF($H$9:$H$38,W12,K$9:K$38)+INT((SUMIF($H$9:$H$38,W12,M$9:M$38)+INT(SUMIF($H$9:$H$38,W12,O$9:O$38)/30))/12))</f>
        <v/>
      </c>
      <c r="Y12" s="34" t="str">
        <f t="shared" si="4"/>
        <v/>
      </c>
      <c r="Z12" s="71" t="str" cm="1">
        <f t="array" ref="Z12">IF(AND(ISBLANK($I$9:$I$38),ISBLANK($J$9:$J$38)),"",IF((SUMIF($H$9:$H$38,W12,M$9:M$38)+INT(SUMIF($H$9:$H$38,W12,O$9:O$38)/30))&lt;12,SUMIF($H$9:$H$38,W12,M$9:M$38)+INT(SUMIF($H$9:$H$38,W12,O$9:O$38)/30),12*((SUMIF($H$9:$H$38,W12,M$9:M$38)+INT(SUMIF($H$9:$H$38,W12,O$9:O$38)/30))/12-INT((SUMIF($H$9:$H$38,W12,M$9:M$38)+INT(SUMIF($H$9:$H$38,W12,O$9:O$38)/30))/12))))</f>
        <v/>
      </c>
      <c r="AA12" s="34" t="str">
        <f t="shared" si="5"/>
        <v/>
      </c>
      <c r="AB12" s="34" t="str" cm="1">
        <f t="array" ref="AB12">IF(AND(ISBLANK($I$9:$I$38),ISBLANK($J$9:$J$38)),"",IF(SUMIF($H$9:$H$38,W12,O$9:O$38)&lt;30,SUMIF($H$9:$H$38,W12,O$9:O$38),30*(SUMIF($H$9:$H$38,W12,O$9:O$38)/30-INT(SUMIF($H$9:$H$38,W12,O$9:O$38)/30))))</f>
        <v/>
      </c>
      <c r="AC12" s="34" t="str">
        <f t="shared" si="0"/>
        <v/>
      </c>
      <c r="AD12" s="424"/>
      <c r="AE12" s="418"/>
      <c r="AF12" s="418"/>
      <c r="AG12" s="418"/>
      <c r="AH12" s="418"/>
      <c r="AI12" s="421"/>
      <c r="AJ12" s="25"/>
      <c r="AK12" s="76"/>
      <c r="AL12" s="304" t="e">
        <f t="shared" si="37"/>
        <v>#VALUE!</v>
      </c>
      <c r="AM12" s="312" t="e">
        <f t="shared" si="38"/>
        <v>#VALUE!</v>
      </c>
      <c r="AN12" s="308" t="e">
        <f t="shared" si="39"/>
        <v>#VALUE!</v>
      </c>
      <c r="AO12" s="263"/>
      <c r="AP12" s="257" t="str">
        <f t="shared" si="40"/>
        <v/>
      </c>
      <c r="AQ12" s="258" t="str">
        <f t="shared" si="41"/>
        <v/>
      </c>
      <c r="AR12" s="259" t="str">
        <f t="shared" si="15"/>
        <v>未チェック</v>
      </c>
      <c r="AS12" s="263"/>
      <c r="AT12" s="280" t="str">
        <f t="shared" si="42"/>
        <v>未入力</v>
      </c>
      <c r="AU12" s="281" t="str">
        <f t="shared" si="43"/>
        <v>未入力</v>
      </c>
      <c r="AV12" s="259" t="str">
        <f t="shared" si="16"/>
        <v>まだわかんない</v>
      </c>
      <c r="AW12" s="282" t="str">
        <f t="shared" si="44"/>
        <v>未入力</v>
      </c>
      <c r="AX12" s="281" t="str">
        <f t="shared" si="17"/>
        <v>まだわかんない</v>
      </c>
      <c r="AY12" s="259" t="str">
        <f t="shared" si="45"/>
        <v>未入力</v>
      </c>
      <c r="AZ12" s="249"/>
      <c r="BA12" s="260" t="str">
        <f t="shared" si="18"/>
        <v>-</v>
      </c>
      <c r="BB12" s="261" t="str">
        <f t="shared" si="19"/>
        <v>-</v>
      </c>
      <c r="BC12" s="262" t="str">
        <f t="shared" si="20"/>
        <v>-</v>
      </c>
      <c r="BD12" s="249"/>
      <c r="BE12" s="260" t="str">
        <f t="shared" si="21"/>
        <v>-</v>
      </c>
      <c r="BF12" s="261" t="str">
        <f t="shared" si="22"/>
        <v>-</v>
      </c>
      <c r="BG12" s="262" t="str">
        <f t="shared" si="23"/>
        <v>-</v>
      </c>
      <c r="BH12" s="249"/>
      <c r="BI12" s="260" t="str">
        <f t="shared" si="24"/>
        <v>-</v>
      </c>
      <c r="BJ12" s="261" t="str">
        <f t="shared" si="25"/>
        <v>-</v>
      </c>
      <c r="BK12" s="262" t="str">
        <f t="shared" si="26"/>
        <v>-</v>
      </c>
      <c r="BL12" s="249"/>
      <c r="BM12" s="260" t="str">
        <f t="shared" si="27"/>
        <v>-</v>
      </c>
      <c r="BN12" s="261" t="str">
        <f t="shared" si="28"/>
        <v>-</v>
      </c>
      <c r="BO12" s="262" t="str">
        <f t="shared" si="29"/>
        <v>-</v>
      </c>
      <c r="BP12" s="249"/>
      <c r="BQ12" s="288" t="str">
        <f t="shared" si="30"/>
        <v>-</v>
      </c>
      <c r="BR12" s="289" t="str">
        <f t="shared" si="31"/>
        <v>-</v>
      </c>
      <c r="BS12" s="290" t="str">
        <f t="shared" si="32"/>
        <v>-</v>
      </c>
      <c r="BT12" s="249"/>
      <c r="BU12" s="11"/>
      <c r="BV12" s="253" t="e">
        <f t="shared" si="33"/>
        <v>#VALUE!</v>
      </c>
      <c r="BW12" s="253" t="e">
        <f t="shared" si="34"/>
        <v>#VALUE!</v>
      </c>
      <c r="BX12" s="298" t="e">
        <f t="shared" si="46"/>
        <v>#VALUE!</v>
      </c>
      <c r="BY12" s="126"/>
      <c r="BZ12" s="299" t="e">
        <f t="shared" si="35"/>
        <v>#VALUE!</v>
      </c>
      <c r="CA12" s="299" t="e">
        <f t="shared" si="47"/>
        <v>#VALUE!</v>
      </c>
      <c r="CB12" s="300" t="e">
        <f t="shared" si="48"/>
        <v>#VALUE!</v>
      </c>
      <c r="CC12" s="126"/>
      <c r="CD12" s="300" t="e">
        <f t="shared" si="36"/>
        <v>#VALUE!</v>
      </c>
      <c r="CE12" s="126"/>
      <c r="CF12" s="126"/>
      <c r="CG12" s="126"/>
      <c r="CH12" s="126"/>
      <c r="CI12" s="126"/>
      <c r="CJ12" s="126"/>
      <c r="CK12" s="126"/>
      <c r="CL12" s="126"/>
      <c r="CM12" s="126"/>
      <c r="CN12" s="126"/>
      <c r="CO12" s="126"/>
      <c r="CP12" s="126"/>
      <c r="CQ12" s="126"/>
      <c r="CR12" s="126"/>
      <c r="CS12" s="126"/>
      <c r="CT12" s="126"/>
      <c r="CU12" s="126"/>
      <c r="CV12" s="126"/>
    </row>
    <row r="13" spans="1:100" ht="33" customHeight="1" thickBot="1" x14ac:dyDescent="0.25">
      <c r="A13" s="25">
        <v>5</v>
      </c>
      <c r="C13" s="400"/>
      <c r="D13" s="401"/>
      <c r="E13" s="138"/>
      <c r="F13" s="139"/>
      <c r="G13" s="140"/>
      <c r="H13" s="352"/>
      <c r="I13" s="314"/>
      <c r="J13" s="354"/>
      <c r="K13" s="315" t="str">
        <f t="shared" si="9"/>
        <v/>
      </c>
      <c r="L13" s="10" t="str">
        <f t="shared" si="10"/>
        <v/>
      </c>
      <c r="M13" s="10" t="str">
        <f t="shared" si="11"/>
        <v/>
      </c>
      <c r="N13" s="10" t="str">
        <f t="shared" si="12"/>
        <v/>
      </c>
      <c r="O13" s="11" t="str">
        <f t="shared" si="13"/>
        <v/>
      </c>
      <c r="P13" s="316" t="s">
        <v>21</v>
      </c>
      <c r="Q13" s="25">
        <v>5</v>
      </c>
      <c r="R13" s="11"/>
      <c r="S13" s="51" t="str">
        <f>IF(OR(COUNTIF($I$9:J12,I13)&gt;=1,COUNTIF(I14:$J$38,I13)&gt;=1),"重複","")</f>
        <v/>
      </c>
      <c r="T13" s="2" t="str">
        <f>IF(OR(COUNTIF($I$9:J12,J13)&gt;=1,COUNTIF(I14:$J$38,J13)&gt;=1),"重複","")</f>
        <v/>
      </c>
      <c r="U13" s="89" t="str">
        <f t="shared" si="49"/>
        <v/>
      </c>
      <c r="V13" s="90"/>
      <c r="W13" s="150" t="s">
        <v>27</v>
      </c>
      <c r="X13" s="71" t="str" cm="1">
        <f t="array" ref="X13">IF(AND(ISBLANK($I$9:$I$38),ISBLANK($J$9:$J$38)),"",SUMIF($H$9:$H$38,W13,K$9:K$38)+INT((SUMIF($H$9:$H$38,W13,M$9:M$38)+INT(SUMIF($H$9:$H$38,W13,O$9:O$38)/30))/12))</f>
        <v/>
      </c>
      <c r="Y13" s="34" t="str">
        <f t="shared" si="4"/>
        <v/>
      </c>
      <c r="Z13" s="71" t="str" cm="1">
        <f t="array" ref="Z13">IF(AND(ISBLANK($I$9:$I$38),ISBLANK($J$9:$J$38)),"",IF((SUMIF($H$9:$H$38,W13,M$9:M$38)+INT(SUMIF($H$9:$H$38,W13,O$9:O$38)/30))&lt;12,SUMIF($H$9:$H$38,W13,M$9:M$38)+INT(SUMIF($H$9:$H$38,W13,O$9:O$38)/30),12*((SUMIF($H$9:$H$38,W13,M$9:M$38)+INT(SUMIF($H$9:$H$38,W13,O$9:O$38)/30))/12-INT((SUMIF($H$9:$H$38,W13,M$9:M$38)+INT(SUMIF($H$9:$H$38,W13,O$9:O$38)/30))/12))))</f>
        <v/>
      </c>
      <c r="AA13" s="34" t="str">
        <f t="shared" si="5"/>
        <v/>
      </c>
      <c r="AB13" s="34" t="str" cm="1">
        <f t="array" ref="AB13">IF(AND(ISBLANK($I$9:$I$38),ISBLANK($J$9:$J$38)),"",IF(SUMIF($H$9:$H$38,W13,O$9:O$38)&lt;30,SUMIF($H$9:$H$38,W13,O$9:O$38),30*(SUMIF($H$9:$H$38,W13,O$9:O$38)/30-INT(SUMIF($H$9:$H$38,W13,O$9:O$38)/30))))</f>
        <v/>
      </c>
      <c r="AC13" s="34" t="str">
        <f t="shared" si="0"/>
        <v/>
      </c>
      <c r="AD13" s="424"/>
      <c r="AE13" s="418"/>
      <c r="AF13" s="418"/>
      <c r="AG13" s="418"/>
      <c r="AH13" s="418"/>
      <c r="AI13" s="421"/>
      <c r="AJ13" s="25"/>
      <c r="AK13" s="76"/>
      <c r="AL13" s="304" t="e">
        <f t="shared" si="37"/>
        <v>#VALUE!</v>
      </c>
      <c r="AM13" s="312" t="e">
        <f t="shared" si="38"/>
        <v>#VALUE!</v>
      </c>
      <c r="AN13" s="308" t="e">
        <f t="shared" si="39"/>
        <v>#VALUE!</v>
      </c>
      <c r="AO13" s="263"/>
      <c r="AP13" s="257" t="str">
        <f t="shared" si="40"/>
        <v/>
      </c>
      <c r="AQ13" s="258" t="str">
        <f t="shared" si="41"/>
        <v/>
      </c>
      <c r="AR13" s="259" t="str">
        <f t="shared" si="15"/>
        <v>未チェック</v>
      </c>
      <c r="AS13" s="263"/>
      <c r="AT13" s="280" t="str">
        <f t="shared" si="42"/>
        <v>未入力</v>
      </c>
      <c r="AU13" s="281" t="str">
        <f t="shared" si="43"/>
        <v>未入力</v>
      </c>
      <c r="AV13" s="259" t="str">
        <f t="shared" si="16"/>
        <v>まだわかんない</v>
      </c>
      <c r="AW13" s="282" t="str">
        <f t="shared" si="44"/>
        <v>未入力</v>
      </c>
      <c r="AX13" s="281" t="str">
        <f t="shared" si="17"/>
        <v>まだわかんない</v>
      </c>
      <c r="AY13" s="259" t="str">
        <f t="shared" si="45"/>
        <v>未入力</v>
      </c>
      <c r="AZ13" s="249"/>
      <c r="BA13" s="260" t="str">
        <f t="shared" si="18"/>
        <v>-</v>
      </c>
      <c r="BB13" s="261" t="str">
        <f t="shared" si="19"/>
        <v>-</v>
      </c>
      <c r="BC13" s="262" t="str">
        <f t="shared" si="20"/>
        <v>-</v>
      </c>
      <c r="BD13" s="249"/>
      <c r="BE13" s="260" t="str">
        <f t="shared" si="21"/>
        <v>-</v>
      </c>
      <c r="BF13" s="261" t="str">
        <f t="shared" si="22"/>
        <v>-</v>
      </c>
      <c r="BG13" s="262" t="str">
        <f t="shared" si="23"/>
        <v>-</v>
      </c>
      <c r="BH13" s="249"/>
      <c r="BI13" s="260" t="str">
        <f t="shared" si="24"/>
        <v>-</v>
      </c>
      <c r="BJ13" s="261" t="str">
        <f t="shared" si="25"/>
        <v>-</v>
      </c>
      <c r="BK13" s="262" t="str">
        <f t="shared" si="26"/>
        <v>-</v>
      </c>
      <c r="BL13" s="249"/>
      <c r="BM13" s="260" t="str">
        <f t="shared" si="27"/>
        <v>-</v>
      </c>
      <c r="BN13" s="261" t="str">
        <f t="shared" si="28"/>
        <v>-</v>
      </c>
      <c r="BO13" s="262" t="str">
        <f t="shared" si="29"/>
        <v>-</v>
      </c>
      <c r="BP13" s="249"/>
      <c r="BQ13" s="288" t="str">
        <f t="shared" si="30"/>
        <v>-</v>
      </c>
      <c r="BR13" s="289" t="str">
        <f t="shared" si="31"/>
        <v>-</v>
      </c>
      <c r="BS13" s="290" t="str">
        <f t="shared" si="32"/>
        <v>-</v>
      </c>
      <c r="BT13" s="249"/>
      <c r="BU13" s="11"/>
      <c r="BV13" s="253" t="e">
        <f t="shared" si="33"/>
        <v>#VALUE!</v>
      </c>
      <c r="BW13" s="253" t="e">
        <f t="shared" si="34"/>
        <v>#VALUE!</v>
      </c>
      <c r="BX13" s="298" t="e">
        <f t="shared" si="46"/>
        <v>#VALUE!</v>
      </c>
      <c r="BY13" s="126"/>
      <c r="BZ13" s="299" t="e">
        <f t="shared" si="35"/>
        <v>#VALUE!</v>
      </c>
      <c r="CA13" s="299" t="e">
        <f t="shared" si="47"/>
        <v>#VALUE!</v>
      </c>
      <c r="CB13" s="300" t="e">
        <f t="shared" si="48"/>
        <v>#VALUE!</v>
      </c>
      <c r="CC13" s="126"/>
      <c r="CD13" s="300" t="e">
        <f t="shared" si="36"/>
        <v>#VALUE!</v>
      </c>
      <c r="CE13" s="126"/>
      <c r="CF13" s="126"/>
      <c r="CG13" s="126"/>
      <c r="CH13" s="126"/>
      <c r="CI13" s="126"/>
      <c r="CJ13" s="126"/>
      <c r="CK13" s="126"/>
      <c r="CL13" s="126"/>
      <c r="CM13" s="126"/>
      <c r="CN13" s="126"/>
      <c r="CO13" s="126"/>
      <c r="CP13" s="126"/>
      <c r="CQ13" s="126"/>
      <c r="CR13" s="126"/>
      <c r="CS13" s="126"/>
      <c r="CT13" s="126"/>
      <c r="CU13" s="126"/>
      <c r="CV13" s="126"/>
    </row>
    <row r="14" spans="1:100" ht="33" customHeight="1" x14ac:dyDescent="0.2">
      <c r="A14" s="25">
        <v>6</v>
      </c>
      <c r="C14" s="406"/>
      <c r="D14" s="407"/>
      <c r="E14" s="129"/>
      <c r="F14" s="130"/>
      <c r="G14" s="131"/>
      <c r="H14" s="129"/>
      <c r="I14" s="143"/>
      <c r="J14" s="143"/>
      <c r="K14" s="1" t="str">
        <f t="shared" ref="K14:K18" si="53">IF(OR($AR14="",$AR14="×",$AR14="未チェック"),"",IF(AL14=0,"",AL14))</f>
        <v/>
      </c>
      <c r="L14" s="6" t="str">
        <f t="shared" si="10"/>
        <v/>
      </c>
      <c r="M14" s="6" t="str">
        <f t="shared" ref="M14:M18" si="54">IF(OR($AR14="",$AR14="×",$AR14="未チェック"),"",IF(AND(AL14=0,AM14=0),"",AM14))</f>
        <v/>
      </c>
      <c r="N14" s="6" t="str">
        <f t="shared" ref="N14:N18" si="55">IF(AND(K14="",M14=""),"","月")</f>
        <v/>
      </c>
      <c r="O14" s="6" t="str">
        <f t="shared" ref="O14:O18" si="56">IF(OR($AR14="",$AR14="×",$AR14="未チェック"),"",AN14)</f>
        <v/>
      </c>
      <c r="P14" s="23" t="s">
        <v>21</v>
      </c>
      <c r="Q14" s="25">
        <v>6</v>
      </c>
      <c r="R14" s="11"/>
      <c r="S14" s="51" t="str">
        <f>IF(OR(COUNTIF($I$9:J13,I14)&gt;=1,COUNTIF(I15:$J$38,I14)&gt;=1),"重複","")</f>
        <v/>
      </c>
      <c r="T14" s="2" t="str">
        <f>IF(OR(COUNTIF($I$9:J13,J14)&gt;=1,COUNTIF(I15:$J$38,J14)&gt;=1),"重複","")</f>
        <v/>
      </c>
      <c r="U14" s="89" t="str">
        <f t="shared" si="49"/>
        <v/>
      </c>
      <c r="V14" s="90"/>
      <c r="W14" s="150" t="s">
        <v>200</v>
      </c>
      <c r="X14" s="71" t="str" cm="1">
        <f t="array" ref="X14">IF(AND(ISBLANK($I$9:$I$38),ISBLANK($J$9:$J$38)),"",SUMIF($H$9:$H$38,W14,K$9:K$38)+INT((SUMIF($H$9:$H$38,W14,M$9:M$38)+INT(SUMIF($H$9:$H$38,W14,O$9:O$38)/30))/12))</f>
        <v/>
      </c>
      <c r="Y14" s="34" t="str">
        <f t="shared" si="4"/>
        <v/>
      </c>
      <c r="Z14" s="71" t="str" cm="1">
        <f t="array" ref="Z14">IF(AND(ISBLANK($I$9:$I$38),ISBLANK($J$9:$J$38)),"",IF((SUMIF($H$9:$H$38,W14,M$9:M$38)+INT(SUMIF($H$9:$H$38,W14,O$9:O$38)/30))&lt;12,SUMIF($H$9:$H$38,W14,M$9:M$38)+INT(SUMIF($H$9:$H$38,W14,O$9:O$38)/30),12*((SUMIF($H$9:$H$38,W14,M$9:M$38)+INT(SUMIF($H$9:$H$38,W14,O$9:O$38)/30))/12-INT((SUMIF($H$9:$H$38,W14,M$9:M$38)+INT(SUMIF($H$9:$H$38,W14,O$9:O$38)/30))/12))))</f>
        <v/>
      </c>
      <c r="AA14" s="34" t="str">
        <f t="shared" si="5"/>
        <v/>
      </c>
      <c r="AB14" s="34" t="str" cm="1">
        <f t="array" ref="AB14">IF(AND(ISBLANK($I$9:$I$38),ISBLANK($J$9:$J$38)),"",IF(SUMIF($H$9:$H$38,W14,O$9:O$38)&lt;30,SUMIF($H$9:$H$38,W14,O$9:O$38),30*(SUMIF($H$9:$H$38,W14,O$9:O$38)/30-INT(SUMIF($H$9:$H$38,W14,O$9:O$38)/30))))</f>
        <v/>
      </c>
      <c r="AC14" s="34" t="str">
        <f t="shared" si="0"/>
        <v/>
      </c>
      <c r="AD14" s="424"/>
      <c r="AE14" s="418"/>
      <c r="AF14" s="418"/>
      <c r="AG14" s="418"/>
      <c r="AH14" s="418"/>
      <c r="AI14" s="421"/>
      <c r="AJ14" s="25"/>
      <c r="AK14" s="76"/>
      <c r="AL14" s="304" t="e">
        <f t="shared" si="37"/>
        <v>#VALUE!</v>
      </c>
      <c r="AM14" s="312" t="e">
        <f t="shared" si="38"/>
        <v>#VALUE!</v>
      </c>
      <c r="AN14" s="308" t="e">
        <f t="shared" si="39"/>
        <v>#VALUE!</v>
      </c>
      <c r="AO14" s="263"/>
      <c r="AP14" s="257" t="str">
        <f t="shared" si="40"/>
        <v/>
      </c>
      <c r="AQ14" s="258" t="str">
        <f t="shared" si="41"/>
        <v/>
      </c>
      <c r="AR14" s="259" t="str">
        <f t="shared" si="15"/>
        <v>未チェック</v>
      </c>
      <c r="AS14" s="263"/>
      <c r="AT14" s="280" t="str">
        <f t="shared" si="42"/>
        <v>未入力</v>
      </c>
      <c r="AU14" s="281" t="str">
        <f t="shared" si="43"/>
        <v>未入力</v>
      </c>
      <c r="AV14" s="259" t="str">
        <f t="shared" si="16"/>
        <v>まだわかんない</v>
      </c>
      <c r="AW14" s="282" t="str">
        <f t="shared" si="44"/>
        <v>未入力</v>
      </c>
      <c r="AX14" s="281" t="str">
        <f t="shared" si="17"/>
        <v>まだわかんない</v>
      </c>
      <c r="AY14" s="259" t="str">
        <f t="shared" si="45"/>
        <v>未入力</v>
      </c>
      <c r="AZ14" s="249"/>
      <c r="BA14" s="260" t="str">
        <f t="shared" si="18"/>
        <v>-</v>
      </c>
      <c r="BB14" s="261" t="str">
        <f t="shared" si="19"/>
        <v>-</v>
      </c>
      <c r="BC14" s="262" t="str">
        <f t="shared" si="20"/>
        <v>-</v>
      </c>
      <c r="BD14" s="249"/>
      <c r="BE14" s="260" t="str">
        <f t="shared" si="21"/>
        <v>-</v>
      </c>
      <c r="BF14" s="261" t="str">
        <f t="shared" si="22"/>
        <v>-</v>
      </c>
      <c r="BG14" s="262" t="str">
        <f t="shared" si="23"/>
        <v>-</v>
      </c>
      <c r="BH14" s="249"/>
      <c r="BI14" s="260" t="str">
        <f t="shared" si="24"/>
        <v>-</v>
      </c>
      <c r="BJ14" s="261" t="str">
        <f t="shared" si="25"/>
        <v>-</v>
      </c>
      <c r="BK14" s="262" t="str">
        <f t="shared" si="26"/>
        <v>-</v>
      </c>
      <c r="BL14" s="249"/>
      <c r="BM14" s="260" t="str">
        <f t="shared" si="27"/>
        <v>-</v>
      </c>
      <c r="BN14" s="261" t="str">
        <f t="shared" si="28"/>
        <v>-</v>
      </c>
      <c r="BO14" s="262" t="str">
        <f t="shared" si="29"/>
        <v>-</v>
      </c>
      <c r="BP14" s="249"/>
      <c r="BQ14" s="288" t="str">
        <f t="shared" si="30"/>
        <v>-</v>
      </c>
      <c r="BR14" s="289" t="str">
        <f t="shared" si="31"/>
        <v>-</v>
      </c>
      <c r="BS14" s="290" t="str">
        <f t="shared" si="32"/>
        <v>-</v>
      </c>
      <c r="BT14" s="249"/>
      <c r="BU14" s="11"/>
      <c r="BV14" s="253" t="e">
        <f t="shared" si="33"/>
        <v>#VALUE!</v>
      </c>
      <c r="BW14" s="253" t="e">
        <f t="shared" si="34"/>
        <v>#VALUE!</v>
      </c>
      <c r="BX14" s="298" t="e">
        <f t="shared" si="46"/>
        <v>#VALUE!</v>
      </c>
      <c r="BY14" s="126"/>
      <c r="BZ14" s="299" t="e">
        <f t="shared" si="35"/>
        <v>#VALUE!</v>
      </c>
      <c r="CA14" s="299" t="e">
        <f t="shared" si="47"/>
        <v>#VALUE!</v>
      </c>
      <c r="CB14" s="300" t="e">
        <f t="shared" si="48"/>
        <v>#VALUE!</v>
      </c>
      <c r="CC14" s="126"/>
      <c r="CD14" s="300" t="e">
        <f t="shared" si="36"/>
        <v>#VALUE!</v>
      </c>
      <c r="CE14" s="126"/>
      <c r="CF14" s="126"/>
      <c r="CG14" s="126"/>
      <c r="CH14" s="126"/>
      <c r="CI14" s="126"/>
      <c r="CJ14" s="126"/>
      <c r="CK14" s="126"/>
      <c r="CL14" s="126"/>
      <c r="CM14" s="126"/>
      <c r="CN14" s="126"/>
      <c r="CO14" s="126"/>
      <c r="CP14" s="126"/>
      <c r="CQ14" s="126"/>
      <c r="CR14" s="126"/>
      <c r="CS14" s="126"/>
      <c r="CT14" s="126"/>
      <c r="CU14" s="126"/>
      <c r="CV14" s="126"/>
    </row>
    <row r="15" spans="1:100" ht="33" customHeight="1" thickBot="1" x14ac:dyDescent="0.25">
      <c r="A15" s="25">
        <v>7</v>
      </c>
      <c r="C15" s="398"/>
      <c r="D15" s="399"/>
      <c r="E15" s="133"/>
      <c r="F15" s="134"/>
      <c r="G15" s="135"/>
      <c r="H15" s="198"/>
      <c r="I15" s="144"/>
      <c r="J15" s="144"/>
      <c r="K15" s="4" t="str">
        <f t="shared" si="53"/>
        <v/>
      </c>
      <c r="L15" s="7" t="str">
        <f t="shared" si="10"/>
        <v/>
      </c>
      <c r="M15" s="7" t="str">
        <f t="shared" si="54"/>
        <v/>
      </c>
      <c r="N15" s="7" t="str">
        <f t="shared" si="55"/>
        <v/>
      </c>
      <c r="O15" s="9" t="str">
        <f t="shared" si="56"/>
        <v/>
      </c>
      <c r="P15" s="19" t="s">
        <v>21</v>
      </c>
      <c r="Q15" s="25">
        <v>7</v>
      </c>
      <c r="R15" s="11"/>
      <c r="S15" s="51" t="str">
        <f>IF(OR(COUNTIF($I$9:J14,I15)&gt;=1,COUNTIF(I16:$J$38,I15)&gt;=1),"重複","")</f>
        <v/>
      </c>
      <c r="T15" s="2" t="str">
        <f>IF(OR(COUNTIF($I$9:J14,J15)&gt;=1,COUNTIF(I16:$J$38,J15)&gt;=1),"重複","")</f>
        <v/>
      </c>
      <c r="U15" s="89" t="str">
        <f t="shared" si="49"/>
        <v/>
      </c>
      <c r="V15" s="90"/>
      <c r="W15" s="151" t="s">
        <v>201</v>
      </c>
      <c r="X15" s="75" t="str" cm="1">
        <f t="array" ref="X15">IF(AND(ISBLANK($I$9:$I$38),ISBLANK($J$9:$J$38)),"",SUMIF($H$9:$H$38,W15,K$9:K$38)+INT((SUMIF($H$9:$H$38,W15,M$9:M$38)+INT(SUMIF($H$9:$H$38,W15,O$9:O$38)/30))/12))</f>
        <v/>
      </c>
      <c r="Y15" s="35" t="str">
        <f t="shared" si="4"/>
        <v/>
      </c>
      <c r="Z15" s="75" t="str" cm="1">
        <f t="array" ref="Z15">IF(AND(ISBLANK($I$9:$I$38),ISBLANK($J$9:$J$38)),"",IF((SUMIF($H$9:$H$38,W15,M$9:M$38)+INT(SUMIF($H$9:$H$38,W15,O$9:O$38)/30))&lt;12,SUMIF($H$9:$H$38,W15,M$9:M$38)+INT(SUMIF($H$9:$H$38,W15,O$9:O$38)/30),12*((SUMIF($H$9:$H$38,W15,M$9:M$38)+INT(SUMIF($H$9:$H$38,W15,O$9:O$38)/30))/12-INT((SUMIF($H$9:$H$38,W15,M$9:M$38)+INT(SUMIF($H$9:$H$38,W15,O$9:O$38)/30))/12))))</f>
        <v/>
      </c>
      <c r="AA15" s="35" t="str">
        <f t="shared" si="5"/>
        <v/>
      </c>
      <c r="AB15" s="35" t="str" cm="1">
        <f t="array" ref="AB15">IF(AND(ISBLANK($I$9:$I$38),ISBLANK($J$9:$J$38)),"",IF(SUMIF($H$9:$H$38,W15,O$9:O$38)&lt;30,SUMIF($H$9:$H$38,W15,O$9:O$38),30*(SUMIF($H$9:$H$38,W15,O$9:O$38)/30-INT(SUMIF($H$9:$H$38,W15,O$9:O$38)/30))))</f>
        <v/>
      </c>
      <c r="AC15" s="35" t="str">
        <f t="shared" si="0"/>
        <v/>
      </c>
      <c r="AD15" s="425"/>
      <c r="AE15" s="419"/>
      <c r="AF15" s="419"/>
      <c r="AG15" s="419"/>
      <c r="AH15" s="419"/>
      <c r="AI15" s="422"/>
      <c r="AJ15" s="25"/>
      <c r="AK15" s="76"/>
      <c r="AL15" s="304" t="e">
        <f t="shared" si="37"/>
        <v>#VALUE!</v>
      </c>
      <c r="AM15" s="312" t="e">
        <f t="shared" si="38"/>
        <v>#VALUE!</v>
      </c>
      <c r="AN15" s="308" t="e">
        <f t="shared" si="39"/>
        <v>#VALUE!</v>
      </c>
      <c r="AO15" s="263"/>
      <c r="AP15" s="257" t="str">
        <f t="shared" si="40"/>
        <v/>
      </c>
      <c r="AQ15" s="258" t="str">
        <f t="shared" si="41"/>
        <v/>
      </c>
      <c r="AR15" s="259" t="str">
        <f t="shared" si="15"/>
        <v>未チェック</v>
      </c>
      <c r="AS15" s="263"/>
      <c r="AT15" s="280" t="str">
        <f t="shared" si="42"/>
        <v>未入力</v>
      </c>
      <c r="AU15" s="281" t="str">
        <f t="shared" si="43"/>
        <v>未入力</v>
      </c>
      <c r="AV15" s="259" t="str">
        <f t="shared" si="16"/>
        <v>まだわかんない</v>
      </c>
      <c r="AW15" s="282" t="str">
        <f t="shared" si="44"/>
        <v>未入力</v>
      </c>
      <c r="AX15" s="281" t="str">
        <f t="shared" si="17"/>
        <v>まだわかんない</v>
      </c>
      <c r="AY15" s="259" t="str">
        <f t="shared" si="45"/>
        <v>未入力</v>
      </c>
      <c r="AZ15" s="249"/>
      <c r="BA15" s="260" t="str">
        <f t="shared" si="18"/>
        <v>-</v>
      </c>
      <c r="BB15" s="261" t="str">
        <f t="shared" si="19"/>
        <v>-</v>
      </c>
      <c r="BC15" s="262" t="str">
        <f t="shared" si="20"/>
        <v>-</v>
      </c>
      <c r="BD15" s="249"/>
      <c r="BE15" s="260" t="str">
        <f t="shared" si="21"/>
        <v>-</v>
      </c>
      <c r="BF15" s="261" t="str">
        <f t="shared" si="22"/>
        <v>-</v>
      </c>
      <c r="BG15" s="262" t="str">
        <f t="shared" si="23"/>
        <v>-</v>
      </c>
      <c r="BH15" s="249"/>
      <c r="BI15" s="260" t="str">
        <f t="shared" si="24"/>
        <v>-</v>
      </c>
      <c r="BJ15" s="261" t="str">
        <f t="shared" si="25"/>
        <v>-</v>
      </c>
      <c r="BK15" s="262" t="str">
        <f t="shared" si="26"/>
        <v>-</v>
      </c>
      <c r="BL15" s="249"/>
      <c r="BM15" s="260" t="str">
        <f t="shared" si="27"/>
        <v>-</v>
      </c>
      <c r="BN15" s="261" t="str">
        <f t="shared" si="28"/>
        <v>-</v>
      </c>
      <c r="BO15" s="262" t="str">
        <f t="shared" si="29"/>
        <v>-</v>
      </c>
      <c r="BP15" s="249"/>
      <c r="BQ15" s="288" t="str">
        <f t="shared" si="30"/>
        <v>-</v>
      </c>
      <c r="BR15" s="289" t="str">
        <f t="shared" si="31"/>
        <v>-</v>
      </c>
      <c r="BS15" s="290" t="str">
        <f t="shared" si="32"/>
        <v>-</v>
      </c>
      <c r="BT15" s="249"/>
      <c r="BU15" s="11"/>
      <c r="BV15" s="253" t="e">
        <f t="shared" si="33"/>
        <v>#VALUE!</v>
      </c>
      <c r="BW15" s="253" t="e">
        <f t="shared" si="34"/>
        <v>#VALUE!</v>
      </c>
      <c r="BX15" s="298" t="e">
        <f t="shared" si="46"/>
        <v>#VALUE!</v>
      </c>
      <c r="BY15" s="126"/>
      <c r="BZ15" s="299" t="e">
        <f t="shared" si="35"/>
        <v>#VALUE!</v>
      </c>
      <c r="CA15" s="299" t="e">
        <f t="shared" si="47"/>
        <v>#VALUE!</v>
      </c>
      <c r="CB15" s="300" t="e">
        <f t="shared" si="48"/>
        <v>#VALUE!</v>
      </c>
      <c r="CC15" s="126"/>
      <c r="CD15" s="300" t="e">
        <f t="shared" si="36"/>
        <v>#VALUE!</v>
      </c>
      <c r="CE15" s="126"/>
      <c r="CF15" s="126"/>
      <c r="CG15" s="126"/>
      <c r="CH15" s="126"/>
      <c r="CI15" s="126"/>
      <c r="CJ15" s="126"/>
      <c r="CK15" s="126"/>
      <c r="CL15" s="126"/>
      <c r="CM15" s="126"/>
      <c r="CN15" s="126"/>
      <c r="CO15" s="126"/>
      <c r="CP15" s="126"/>
      <c r="CQ15" s="126"/>
      <c r="CR15" s="126"/>
      <c r="CS15" s="126"/>
      <c r="CT15" s="126"/>
      <c r="CU15" s="126"/>
      <c r="CV15" s="126"/>
    </row>
    <row r="16" spans="1:100" ht="33" customHeight="1" x14ac:dyDescent="0.2">
      <c r="A16" s="25">
        <v>8</v>
      </c>
      <c r="C16" s="398"/>
      <c r="D16" s="399"/>
      <c r="E16" s="198"/>
      <c r="F16" s="134"/>
      <c r="G16" s="135"/>
      <c r="H16" s="198"/>
      <c r="I16" s="144"/>
      <c r="J16" s="144"/>
      <c r="K16" s="4" t="str">
        <f t="shared" si="53"/>
        <v/>
      </c>
      <c r="L16" s="7" t="str">
        <f t="shared" si="10"/>
        <v/>
      </c>
      <c r="M16" s="7" t="str">
        <f t="shared" si="54"/>
        <v/>
      </c>
      <c r="N16" s="7" t="str">
        <f t="shared" si="55"/>
        <v/>
      </c>
      <c r="O16" s="9" t="str">
        <f t="shared" si="56"/>
        <v/>
      </c>
      <c r="P16" s="19" t="s">
        <v>21</v>
      </c>
      <c r="Q16" s="25">
        <v>8</v>
      </c>
      <c r="R16" s="11"/>
      <c r="S16" s="51" t="str">
        <f>IF(OR(COUNTIF($I$9:J15,I16)&gt;=1,COUNTIF(I17:$J$38,I16)&gt;=1),"重複","")</f>
        <v/>
      </c>
      <c r="T16" s="2" t="str">
        <f>IF(OR(COUNTIF($I$9:J15,J16)&gt;=1,COUNTIF(I17:$J$38,J16)&gt;=1),"重複","")</f>
        <v/>
      </c>
      <c r="U16" s="89" t="str">
        <f t="shared" si="49"/>
        <v/>
      </c>
      <c r="V16" s="90"/>
      <c r="W16" s="149" t="s">
        <v>23</v>
      </c>
      <c r="X16" s="70" t="str" cm="1">
        <f t="array" ref="X16">IF(AND(ISBLANK($I$9:$I$38),ISBLANK($J$9:$J$38)),"",SUMIF($H$9:$H$38,W16,K$9:K$38)+INT((SUMIF($H$9:$H$38,W16,M$9:M$38)+INT(SUMIF($H$9:$H$38,W16,O$9:O$38)/30))/12))</f>
        <v/>
      </c>
      <c r="Y16" s="33" t="str">
        <f t="shared" si="4"/>
        <v/>
      </c>
      <c r="Z16" s="70" t="str" cm="1">
        <f t="array" ref="Z16">IF(AND(ISBLANK($I$9:$I$38),ISBLANK($J$9:$J$38)),"",IF((SUMIF($H$9:$H$38,W16,M$9:M$38)+INT(SUMIF($H$9:$H$38,W16,O$9:O$38)/30))&lt;12,SUMIF($H$9:$H$38,W16,M$9:M$38)+INT(SUMIF($H$9:$H$38,W16,O$9:O$38)/30),12*((SUMIF($H$9:$H$38,W16,M$9:M$38)+INT(SUMIF($H$9:$H$38,W16,O$9:O$38)/30))/12-INT((SUMIF($H$9:$H$38,W16,M$9:M$38)+INT(SUMIF($H$9:$H$38,W16,O$9:O$38)/30))/12))))</f>
        <v/>
      </c>
      <c r="AA16" s="33" t="str">
        <f t="shared" si="5"/>
        <v/>
      </c>
      <c r="AB16" s="33" t="str" cm="1">
        <f t="array" ref="AB16">IF(AND(ISBLANK($I$9:$I$38),ISBLANK($J$9:$J$38)),"",IF(SUMIF($H$9:$H$38,W16,O$9:O$38)&lt;30,SUMIF($H$9:$H$38,W16,O$9:O$38),30*(SUMIF($H$9:$H$38,W16,O$9:O$38)/30-INT(SUMIF($H$9:$H$38,W16,O$9:O$38)/30))))</f>
        <v/>
      </c>
      <c r="AC16" s="33" t="str">
        <f t="shared" si="0"/>
        <v/>
      </c>
      <c r="AD16" s="423" t="str" cm="1">
        <f t="array" ref="AD16">IF(AND(ISBLANK($I$9:$I$38),ISBLANK($J$9:$J$38)),"",SUM(X16:X20)+INT((SUM(Z16:Z20)+INT(SUM(AB16:AB20)/30))/12))</f>
        <v/>
      </c>
      <c r="AE16" s="417" t="str">
        <f t="shared" ref="AE16" si="57">IF(OR(AD16="",AD16=0),"","年")</f>
        <v/>
      </c>
      <c r="AF16" s="417" t="str" cm="1">
        <f t="array" ref="AF16">IF(AND(ISBLANK($I$9:$I$38),ISBLANK($J$9:$J$38)),"",IF((SUM(Z16:Z20)+INT(SUM(AB16:AB20)/30))&lt;12,SUM(Z16:Z20)+INT(SUM(AB16:AB20)/30),12*((SUM(Z16:Z20)+INT(SUM(AB16:AB20)/30))/12-INT((SUM(Z16:Z20)+INT(SUM(AB16:AB20)/30))/12))))</f>
        <v/>
      </c>
      <c r="AG16" s="417" t="str">
        <f t="shared" ref="AG16" si="58">IF(OR(AF16="",AF16=0),"","月")</f>
        <v/>
      </c>
      <c r="AH16" s="417" t="str" cm="1">
        <f t="array" ref="AH16">IF(AND(ISBLANK($I$9:$I$38),ISBLANK($J$9:$J$38)),"",IF(SUM(AB16:AB20)&lt;30,SUM(AB16:AB20),30*(SUM(AB16:AB20)/30-INT(SUM(AB16:AB20)/30))))</f>
        <v/>
      </c>
      <c r="AI16" s="420" t="str">
        <f t="shared" ref="AI16" si="59">IF(OR(AH16="",AH16=0),"","日")</f>
        <v/>
      </c>
      <c r="AJ16" s="25"/>
      <c r="AK16" s="76"/>
      <c r="AL16" s="304" t="e">
        <f t="shared" si="37"/>
        <v>#VALUE!</v>
      </c>
      <c r="AM16" s="312" t="e">
        <f t="shared" si="38"/>
        <v>#VALUE!</v>
      </c>
      <c r="AN16" s="308" t="e">
        <f t="shared" si="39"/>
        <v>#VALUE!</v>
      </c>
      <c r="AO16" s="263"/>
      <c r="AP16" s="257" t="str">
        <f t="shared" si="40"/>
        <v/>
      </c>
      <c r="AQ16" s="258" t="str">
        <f t="shared" si="41"/>
        <v/>
      </c>
      <c r="AR16" s="259" t="str">
        <f t="shared" si="15"/>
        <v>未チェック</v>
      </c>
      <c r="AS16" s="263"/>
      <c r="AT16" s="280" t="str">
        <f t="shared" si="42"/>
        <v>未入力</v>
      </c>
      <c r="AU16" s="281" t="str">
        <f t="shared" si="43"/>
        <v>未入力</v>
      </c>
      <c r="AV16" s="259" t="str">
        <f t="shared" si="16"/>
        <v>まだわかんない</v>
      </c>
      <c r="AW16" s="282" t="str">
        <f t="shared" si="44"/>
        <v>未入力</v>
      </c>
      <c r="AX16" s="281" t="str">
        <f t="shared" si="17"/>
        <v>まだわかんない</v>
      </c>
      <c r="AY16" s="259" t="str">
        <f t="shared" si="45"/>
        <v>未入力</v>
      </c>
      <c r="AZ16" s="249"/>
      <c r="BA16" s="260" t="str">
        <f t="shared" si="18"/>
        <v>-</v>
      </c>
      <c r="BB16" s="261" t="str">
        <f t="shared" si="19"/>
        <v>-</v>
      </c>
      <c r="BC16" s="262" t="str">
        <f t="shared" si="20"/>
        <v>-</v>
      </c>
      <c r="BD16" s="249"/>
      <c r="BE16" s="260" t="str">
        <f t="shared" si="21"/>
        <v>-</v>
      </c>
      <c r="BF16" s="261" t="str">
        <f t="shared" si="22"/>
        <v>-</v>
      </c>
      <c r="BG16" s="262" t="str">
        <f t="shared" si="23"/>
        <v>-</v>
      </c>
      <c r="BH16" s="249"/>
      <c r="BI16" s="260" t="str">
        <f t="shared" si="24"/>
        <v>-</v>
      </c>
      <c r="BJ16" s="261" t="str">
        <f t="shared" si="25"/>
        <v>-</v>
      </c>
      <c r="BK16" s="262" t="str">
        <f t="shared" si="26"/>
        <v>-</v>
      </c>
      <c r="BL16" s="249"/>
      <c r="BM16" s="260" t="str">
        <f t="shared" si="27"/>
        <v>-</v>
      </c>
      <c r="BN16" s="261" t="str">
        <f t="shared" si="28"/>
        <v>-</v>
      </c>
      <c r="BO16" s="262" t="str">
        <f t="shared" si="29"/>
        <v>-</v>
      </c>
      <c r="BP16" s="249"/>
      <c r="BQ16" s="288" t="str">
        <f t="shared" si="30"/>
        <v>-</v>
      </c>
      <c r="BR16" s="289" t="str">
        <f t="shared" si="31"/>
        <v>-</v>
      </c>
      <c r="BS16" s="290" t="str">
        <f t="shared" si="32"/>
        <v>-</v>
      </c>
      <c r="BT16" s="249"/>
      <c r="BU16" s="11"/>
      <c r="BV16" s="253" t="e">
        <f t="shared" si="33"/>
        <v>#VALUE!</v>
      </c>
      <c r="BW16" s="253" t="e">
        <f t="shared" si="34"/>
        <v>#VALUE!</v>
      </c>
      <c r="BX16" s="298" t="e">
        <f t="shared" si="46"/>
        <v>#VALUE!</v>
      </c>
      <c r="BY16" s="126"/>
      <c r="BZ16" s="299" t="e">
        <f t="shared" si="35"/>
        <v>#VALUE!</v>
      </c>
      <c r="CA16" s="299" t="e">
        <f t="shared" si="47"/>
        <v>#VALUE!</v>
      </c>
      <c r="CB16" s="300" t="e">
        <f t="shared" si="48"/>
        <v>#VALUE!</v>
      </c>
      <c r="CC16" s="126"/>
      <c r="CD16" s="300" t="e">
        <f t="shared" si="36"/>
        <v>#VALUE!</v>
      </c>
      <c r="CE16" s="126"/>
      <c r="CF16" s="126"/>
      <c r="CG16" s="126"/>
      <c r="CH16" s="126"/>
      <c r="CI16" s="126"/>
      <c r="CJ16" s="126"/>
      <c r="CK16" s="126"/>
      <c r="CL16" s="126"/>
      <c r="CM16" s="126"/>
      <c r="CN16" s="126"/>
      <c r="CO16" s="126"/>
      <c r="CP16" s="126"/>
      <c r="CQ16" s="126"/>
      <c r="CR16" s="126"/>
      <c r="CS16" s="126"/>
      <c r="CT16" s="126"/>
      <c r="CU16" s="126"/>
      <c r="CV16" s="126"/>
    </row>
    <row r="17" spans="1:100" ht="33" customHeight="1" x14ac:dyDescent="0.2">
      <c r="A17" s="25">
        <v>9</v>
      </c>
      <c r="C17" s="398"/>
      <c r="D17" s="399"/>
      <c r="E17" s="198"/>
      <c r="F17" s="134"/>
      <c r="G17" s="135"/>
      <c r="H17" s="198"/>
      <c r="I17" s="144"/>
      <c r="J17" s="144"/>
      <c r="K17" s="4" t="str">
        <f t="shared" si="53"/>
        <v/>
      </c>
      <c r="L17" s="7" t="str">
        <f t="shared" si="10"/>
        <v/>
      </c>
      <c r="M17" s="7" t="str">
        <f t="shared" si="54"/>
        <v/>
      </c>
      <c r="N17" s="7" t="str">
        <f t="shared" si="55"/>
        <v/>
      </c>
      <c r="O17" s="9" t="str">
        <f t="shared" si="56"/>
        <v/>
      </c>
      <c r="P17" s="19" t="s">
        <v>21</v>
      </c>
      <c r="Q17" s="25">
        <v>9</v>
      </c>
      <c r="R17" s="11"/>
      <c r="S17" s="51" t="str">
        <f>IF(OR(COUNTIF($I$9:J16,I17)&gt;=1,COUNTIF(I18:$J$38,I17)&gt;=1),"重複","")</f>
        <v/>
      </c>
      <c r="T17" s="2" t="str">
        <f>IF(OR(COUNTIF($I$9:J16,J17)&gt;=1,COUNTIF(I18:$J$38,J17)&gt;=1),"重複","")</f>
        <v/>
      </c>
      <c r="U17" s="89" t="str">
        <f t="shared" si="49"/>
        <v/>
      </c>
      <c r="V17" s="90"/>
      <c r="W17" s="150" t="s">
        <v>26</v>
      </c>
      <c r="X17" s="71" t="str" cm="1">
        <f t="array" ref="X17">IF(AND(ISBLANK($I$9:$I$38),ISBLANK($J$9:$J$38)),"",SUMIF($H$9:$H$38,W17,K$9:K$38)+INT((SUMIF($H$9:$H$38,W17,M$9:M$38)+INT(SUMIF($H$9:$H$38,W17,O$9:O$38)/30))/12))</f>
        <v/>
      </c>
      <c r="Y17" s="34" t="str">
        <f t="shared" si="4"/>
        <v/>
      </c>
      <c r="Z17" s="71" t="str" cm="1">
        <f t="array" ref="Z17">IF(AND(ISBLANK($I$9:$I$38),ISBLANK($J$9:$J$38)),"",IF((SUMIF($H$9:$H$38,W17,M$9:M$38)+INT(SUMIF($H$9:$H$38,W17,O$9:O$38)/30))&lt;12,SUMIF($H$9:$H$38,W17,M$9:M$38)+INT(SUMIF($H$9:$H$38,W17,O$9:O$38)/30),12*((SUMIF($H$9:$H$38,W17,M$9:M$38)+INT(SUMIF($H$9:$H$38,W17,O$9:O$38)/30))/12-INT((SUMIF($H$9:$H$38,W17,M$9:M$38)+INT(SUMIF($H$9:$H$38,W17,O$9:O$38)/30))/12))))</f>
        <v/>
      </c>
      <c r="AA17" s="34" t="str">
        <f t="shared" si="5"/>
        <v/>
      </c>
      <c r="AB17" s="34" t="str" cm="1">
        <f t="array" ref="AB17">IF(AND(ISBLANK($I$9:$I$38),ISBLANK($J$9:$J$38)),"",IF(SUMIF($H$9:$H$38,W17,O$9:O$38)&lt;30,SUMIF($H$9:$H$38,W17,O$9:O$38),30*(SUMIF($H$9:$H$38,W17,O$9:O$38)/30-INT(SUMIF($H$9:$H$38,W17,O$9:O$38)/30))))</f>
        <v/>
      </c>
      <c r="AC17" s="34" t="str">
        <f t="shared" si="0"/>
        <v/>
      </c>
      <c r="AD17" s="424"/>
      <c r="AE17" s="418"/>
      <c r="AF17" s="418"/>
      <c r="AG17" s="418"/>
      <c r="AH17" s="418"/>
      <c r="AI17" s="421"/>
      <c r="AJ17" s="25"/>
      <c r="AK17" s="76"/>
      <c r="AL17" s="304" t="e">
        <f t="shared" si="37"/>
        <v>#VALUE!</v>
      </c>
      <c r="AM17" s="312" t="e">
        <f t="shared" si="38"/>
        <v>#VALUE!</v>
      </c>
      <c r="AN17" s="308" t="e">
        <f t="shared" si="39"/>
        <v>#VALUE!</v>
      </c>
      <c r="AO17" s="263"/>
      <c r="AP17" s="257" t="str">
        <f t="shared" si="40"/>
        <v/>
      </c>
      <c r="AQ17" s="258" t="str">
        <f t="shared" si="41"/>
        <v/>
      </c>
      <c r="AR17" s="259" t="str">
        <f t="shared" si="15"/>
        <v>未チェック</v>
      </c>
      <c r="AS17" s="263"/>
      <c r="AT17" s="280" t="str">
        <f t="shared" si="42"/>
        <v>未入力</v>
      </c>
      <c r="AU17" s="281" t="str">
        <f t="shared" si="43"/>
        <v>未入力</v>
      </c>
      <c r="AV17" s="259" t="str">
        <f t="shared" si="16"/>
        <v>まだわかんない</v>
      </c>
      <c r="AW17" s="282" t="str">
        <f t="shared" si="44"/>
        <v>未入力</v>
      </c>
      <c r="AX17" s="281" t="str">
        <f t="shared" si="17"/>
        <v>まだわかんない</v>
      </c>
      <c r="AY17" s="259" t="str">
        <f t="shared" si="45"/>
        <v>未入力</v>
      </c>
      <c r="AZ17" s="249"/>
      <c r="BA17" s="260" t="str">
        <f t="shared" si="18"/>
        <v>-</v>
      </c>
      <c r="BB17" s="261" t="str">
        <f t="shared" si="19"/>
        <v>-</v>
      </c>
      <c r="BC17" s="262" t="str">
        <f t="shared" si="20"/>
        <v>-</v>
      </c>
      <c r="BD17" s="249"/>
      <c r="BE17" s="260" t="str">
        <f t="shared" si="21"/>
        <v>-</v>
      </c>
      <c r="BF17" s="261" t="str">
        <f t="shared" si="22"/>
        <v>-</v>
      </c>
      <c r="BG17" s="262" t="str">
        <f t="shared" si="23"/>
        <v>-</v>
      </c>
      <c r="BH17" s="249"/>
      <c r="BI17" s="260" t="str">
        <f t="shared" si="24"/>
        <v>-</v>
      </c>
      <c r="BJ17" s="261" t="str">
        <f t="shared" si="25"/>
        <v>-</v>
      </c>
      <c r="BK17" s="262" t="str">
        <f t="shared" si="26"/>
        <v>-</v>
      </c>
      <c r="BL17" s="249"/>
      <c r="BM17" s="260" t="str">
        <f t="shared" si="27"/>
        <v>-</v>
      </c>
      <c r="BN17" s="261" t="str">
        <f t="shared" si="28"/>
        <v>-</v>
      </c>
      <c r="BO17" s="262" t="str">
        <f t="shared" si="29"/>
        <v>-</v>
      </c>
      <c r="BP17" s="249"/>
      <c r="BQ17" s="288" t="str">
        <f t="shared" si="30"/>
        <v>-</v>
      </c>
      <c r="BR17" s="289" t="str">
        <f t="shared" si="31"/>
        <v>-</v>
      </c>
      <c r="BS17" s="290" t="str">
        <f t="shared" si="32"/>
        <v>-</v>
      </c>
      <c r="BT17" s="249"/>
      <c r="BU17" s="11"/>
      <c r="BV17" s="253" t="e">
        <f t="shared" si="33"/>
        <v>#VALUE!</v>
      </c>
      <c r="BW17" s="253" t="e">
        <f t="shared" si="34"/>
        <v>#VALUE!</v>
      </c>
      <c r="BX17" s="298" t="e">
        <f t="shared" si="46"/>
        <v>#VALUE!</v>
      </c>
      <c r="BY17" s="126"/>
      <c r="BZ17" s="299" t="e">
        <f t="shared" si="35"/>
        <v>#VALUE!</v>
      </c>
      <c r="CA17" s="299" t="e">
        <f t="shared" si="47"/>
        <v>#VALUE!</v>
      </c>
      <c r="CB17" s="300" t="e">
        <f t="shared" si="48"/>
        <v>#VALUE!</v>
      </c>
      <c r="CC17" s="126"/>
      <c r="CD17" s="300" t="e">
        <f t="shared" si="36"/>
        <v>#VALUE!</v>
      </c>
      <c r="CE17" s="126"/>
      <c r="CF17" s="126"/>
      <c r="CG17" s="126"/>
      <c r="CH17" s="126"/>
      <c r="CI17" s="126"/>
      <c r="CJ17" s="126"/>
      <c r="CK17" s="126"/>
      <c r="CL17" s="126"/>
      <c r="CM17" s="126"/>
      <c r="CN17" s="126"/>
      <c r="CO17" s="126"/>
      <c r="CP17" s="126"/>
      <c r="CQ17" s="126"/>
      <c r="CR17" s="126"/>
      <c r="CS17" s="126"/>
      <c r="CT17" s="126"/>
      <c r="CU17" s="126"/>
      <c r="CV17" s="126"/>
    </row>
    <row r="18" spans="1:100" ht="33" customHeight="1" thickBot="1" x14ac:dyDescent="0.25">
      <c r="A18" s="25">
        <v>10</v>
      </c>
      <c r="C18" s="400"/>
      <c r="D18" s="401"/>
      <c r="E18" s="138"/>
      <c r="F18" s="139"/>
      <c r="G18" s="140"/>
      <c r="H18" s="352"/>
      <c r="I18" s="145"/>
      <c r="J18" s="145"/>
      <c r="K18" s="283" t="str">
        <f t="shared" si="53"/>
        <v/>
      </c>
      <c r="L18" s="8" t="str">
        <f t="shared" si="10"/>
        <v/>
      </c>
      <c r="M18" s="8" t="str">
        <f t="shared" si="54"/>
        <v/>
      </c>
      <c r="N18" s="8" t="str">
        <f t="shared" si="55"/>
        <v/>
      </c>
      <c r="O18" s="99" t="str">
        <f t="shared" si="56"/>
        <v/>
      </c>
      <c r="P18" s="100" t="s">
        <v>21</v>
      </c>
      <c r="Q18" s="25">
        <v>10</v>
      </c>
      <c r="R18" s="11"/>
      <c r="S18" s="51" t="str">
        <f>IF(OR(COUNTIF($I$9:J17,I18)&gt;=1,COUNTIF(I19:$J$38,I18)&gt;=1),"重複","")</f>
        <v/>
      </c>
      <c r="T18" s="2" t="str">
        <f>IF(OR(COUNTIF($I$9:J17,J18)&gt;=1,COUNTIF(I19:$J$38,J18)&gt;=1),"重複","")</f>
        <v/>
      </c>
      <c r="U18" s="89" t="str">
        <f t="shared" si="49"/>
        <v/>
      </c>
      <c r="V18" s="90"/>
      <c r="W18" s="150" t="s">
        <v>114</v>
      </c>
      <c r="X18" s="71" t="str" cm="1">
        <f t="array" ref="X18">IF(AND(ISBLANK($I$9:$I$38),ISBLANK($J$9:$J$38)),"",SUMIF($H$9:$H$38,W18,K$9:K$38)+INT((SUMIF($H$9:$H$38,W18,M$9:M$38)+INT(SUMIF($H$9:$H$38,W18,O$9:O$38)/30))/12))</f>
        <v/>
      </c>
      <c r="Y18" s="34" t="str">
        <f t="shared" si="4"/>
        <v/>
      </c>
      <c r="Z18" s="71" t="str" cm="1">
        <f t="array" ref="Z18">IF(AND(ISBLANK($I$9:$I$38),ISBLANK($J$9:$J$38)),"",IF((SUMIF($H$9:$H$38,W18,M$9:M$38)+INT(SUMIF($H$9:$H$38,W18,O$9:O$38)/30))&lt;12,SUMIF($H$9:$H$38,W18,M$9:M$38)+INT(SUMIF($H$9:$H$38,W18,O$9:O$38)/30),12*((SUMIF($H$9:$H$38,W18,M$9:M$38)+INT(SUMIF($H$9:$H$38,W18,O$9:O$38)/30))/12-INT((SUMIF($H$9:$H$38,W18,M$9:M$38)+INT(SUMIF($H$9:$H$38,W18,O$9:O$38)/30))/12))))</f>
        <v/>
      </c>
      <c r="AA18" s="34" t="str">
        <f t="shared" si="5"/>
        <v/>
      </c>
      <c r="AB18" s="34" t="str" cm="1">
        <f t="array" ref="AB18">IF(AND(ISBLANK($I$9:$I$38),ISBLANK($J$9:$J$38)),"",IF(SUMIF($H$9:$H$38,W18,O$9:O$38)&lt;30,SUMIF($H$9:$H$38,W18,O$9:O$38),30*(SUMIF($H$9:$H$38,W18,O$9:O$38)/30-INT(SUMIF($H$9:$H$38,W18,O$9:O$38)/30))))</f>
        <v/>
      </c>
      <c r="AC18" s="34" t="str">
        <f t="shared" si="0"/>
        <v/>
      </c>
      <c r="AD18" s="424"/>
      <c r="AE18" s="418"/>
      <c r="AF18" s="418"/>
      <c r="AG18" s="418"/>
      <c r="AH18" s="418"/>
      <c r="AI18" s="421"/>
      <c r="AJ18" s="25"/>
      <c r="AK18" s="76"/>
      <c r="AL18" s="304" t="e">
        <f t="shared" si="37"/>
        <v>#VALUE!</v>
      </c>
      <c r="AM18" s="312" t="e">
        <f t="shared" si="38"/>
        <v>#VALUE!</v>
      </c>
      <c r="AN18" s="308" t="e">
        <f t="shared" si="39"/>
        <v>#VALUE!</v>
      </c>
      <c r="AO18" s="263"/>
      <c r="AP18" s="257" t="str">
        <f t="shared" si="40"/>
        <v/>
      </c>
      <c r="AQ18" s="258" t="str">
        <f t="shared" si="41"/>
        <v/>
      </c>
      <c r="AR18" s="259" t="str">
        <f t="shared" si="15"/>
        <v>未チェック</v>
      </c>
      <c r="AS18" s="263"/>
      <c r="AT18" s="280" t="str">
        <f t="shared" si="42"/>
        <v>未入力</v>
      </c>
      <c r="AU18" s="281" t="str">
        <f t="shared" si="43"/>
        <v>未入力</v>
      </c>
      <c r="AV18" s="259" t="str">
        <f t="shared" si="16"/>
        <v>まだわかんない</v>
      </c>
      <c r="AW18" s="282" t="str">
        <f t="shared" si="44"/>
        <v>未入力</v>
      </c>
      <c r="AX18" s="281" t="str">
        <f t="shared" si="17"/>
        <v>まだわかんない</v>
      </c>
      <c r="AY18" s="259" t="str">
        <f t="shared" si="45"/>
        <v>未入力</v>
      </c>
      <c r="AZ18" s="249"/>
      <c r="BA18" s="260" t="str">
        <f t="shared" si="18"/>
        <v>-</v>
      </c>
      <c r="BB18" s="261" t="str">
        <f t="shared" si="19"/>
        <v>-</v>
      </c>
      <c r="BC18" s="262" t="str">
        <f t="shared" si="20"/>
        <v>-</v>
      </c>
      <c r="BD18" s="249"/>
      <c r="BE18" s="260" t="str">
        <f t="shared" si="21"/>
        <v>-</v>
      </c>
      <c r="BF18" s="261" t="str">
        <f t="shared" si="22"/>
        <v>-</v>
      </c>
      <c r="BG18" s="262" t="str">
        <f t="shared" si="23"/>
        <v>-</v>
      </c>
      <c r="BH18" s="249"/>
      <c r="BI18" s="260" t="str">
        <f t="shared" si="24"/>
        <v>-</v>
      </c>
      <c r="BJ18" s="261" t="str">
        <f t="shared" si="25"/>
        <v>-</v>
      </c>
      <c r="BK18" s="262" t="str">
        <f t="shared" si="26"/>
        <v>-</v>
      </c>
      <c r="BL18" s="249"/>
      <c r="BM18" s="260" t="str">
        <f t="shared" si="27"/>
        <v>-</v>
      </c>
      <c r="BN18" s="261" t="str">
        <f t="shared" si="28"/>
        <v>-</v>
      </c>
      <c r="BO18" s="262" t="str">
        <f t="shared" si="29"/>
        <v>-</v>
      </c>
      <c r="BP18" s="249"/>
      <c r="BQ18" s="288" t="str">
        <f t="shared" si="30"/>
        <v>-</v>
      </c>
      <c r="BR18" s="289" t="str">
        <f t="shared" si="31"/>
        <v>-</v>
      </c>
      <c r="BS18" s="290" t="str">
        <f t="shared" si="32"/>
        <v>-</v>
      </c>
      <c r="BT18" s="249"/>
      <c r="BU18" s="11"/>
      <c r="BV18" s="253" t="e">
        <f t="shared" si="33"/>
        <v>#VALUE!</v>
      </c>
      <c r="BW18" s="253" t="e">
        <f t="shared" si="34"/>
        <v>#VALUE!</v>
      </c>
      <c r="BX18" s="298" t="e">
        <f t="shared" si="46"/>
        <v>#VALUE!</v>
      </c>
      <c r="BY18" s="126"/>
      <c r="BZ18" s="299" t="e">
        <f t="shared" si="35"/>
        <v>#VALUE!</v>
      </c>
      <c r="CA18" s="299" t="e">
        <f t="shared" si="47"/>
        <v>#VALUE!</v>
      </c>
      <c r="CB18" s="300" t="e">
        <f t="shared" si="48"/>
        <v>#VALUE!</v>
      </c>
      <c r="CC18" s="126"/>
      <c r="CD18" s="300" t="e">
        <f t="shared" si="36"/>
        <v>#VALUE!</v>
      </c>
      <c r="CE18" s="126"/>
      <c r="CF18" s="126"/>
      <c r="CG18" s="126"/>
      <c r="CH18" s="126"/>
      <c r="CI18" s="126"/>
      <c r="CJ18" s="126"/>
      <c r="CK18" s="126"/>
      <c r="CL18" s="126"/>
      <c r="CM18" s="126"/>
      <c r="CN18" s="126"/>
      <c r="CO18" s="126"/>
      <c r="CP18" s="126"/>
      <c r="CQ18" s="126"/>
      <c r="CR18" s="126"/>
      <c r="CS18" s="126"/>
      <c r="CT18" s="126"/>
      <c r="CU18" s="126"/>
      <c r="CV18" s="126"/>
    </row>
    <row r="19" spans="1:100" ht="33" customHeight="1" x14ac:dyDescent="0.2">
      <c r="A19" s="25">
        <v>11</v>
      </c>
      <c r="C19" s="433"/>
      <c r="D19" s="434"/>
      <c r="E19" s="131"/>
      <c r="F19" s="284"/>
      <c r="G19" s="131"/>
      <c r="H19" s="198"/>
      <c r="I19" s="207"/>
      <c r="J19" s="143"/>
      <c r="K19" s="1" t="str">
        <f t="shared" ref="K19:K28" si="60">IF(OR($AR19="",$AR19="×",$AR19="未チェック"),"",IF(AL19=0,"",AL19))</f>
        <v/>
      </c>
      <c r="L19" s="6" t="str">
        <f t="shared" si="10"/>
        <v/>
      </c>
      <c r="M19" s="6" t="str">
        <f t="shared" ref="M19:M28" si="61">IF(OR($AR19="",$AR19="×",$AR19="未チェック"),"",IF(AND(AL19=0,AM19=0),"",AM19))</f>
        <v/>
      </c>
      <c r="N19" s="6" t="str">
        <f t="shared" ref="N19:N28" si="62">IF(AND(K19="",M19=""),"","月")</f>
        <v/>
      </c>
      <c r="O19" s="6" t="str">
        <f t="shared" ref="O19:O28" si="63">IF(OR($AR19="",$AR19="×",$AR19="未チェック"),"",AN19)</f>
        <v/>
      </c>
      <c r="P19" s="23" t="s">
        <v>21</v>
      </c>
      <c r="Q19" s="25">
        <v>11</v>
      </c>
      <c r="R19" s="11"/>
      <c r="S19" s="51" t="str">
        <f>IF(OR(COUNTIF($I$9:J18,I19)&gt;=1,COUNTIF(I20:$J$38,I19)&gt;=1),"重複","")</f>
        <v/>
      </c>
      <c r="T19" s="2" t="str">
        <f>IF(OR(COUNTIF($I$9:J18,J19)&gt;=1,COUNTIF(I20:$J$38,J19)&gt;=1),"重複","")</f>
        <v/>
      </c>
      <c r="U19" s="89" t="str">
        <f t="shared" si="49"/>
        <v/>
      </c>
      <c r="V19" s="90"/>
      <c r="W19" s="150" t="s">
        <v>39</v>
      </c>
      <c r="X19" s="71" t="str" cm="1">
        <f t="array" ref="X19">IF(AND(ISBLANK($I$9:$I$38),ISBLANK($J$9:$J$38)),"",SUMIF($H$9:$H$38,W19,K$9:K$38)+INT((SUMIF($H$9:$H$38,W19,M$9:M$38)+INT(SUMIF($H$9:$H$38,W19,O$9:O$38)/30))/12))</f>
        <v/>
      </c>
      <c r="Y19" s="34" t="str">
        <f t="shared" si="4"/>
        <v/>
      </c>
      <c r="Z19" s="71" t="str" cm="1">
        <f t="array" ref="Z19">IF(AND(ISBLANK($I$9:$I$38),ISBLANK($J$9:$J$38)),"",IF((SUMIF($H$9:$H$38,W19,M$9:M$38)+INT(SUMIF($H$9:$H$38,W19,O$9:O$38)/30))&lt;12,SUMIF($H$9:$H$38,W19,M$9:M$38)+INT(SUMIF($H$9:$H$38,W19,O$9:O$38)/30),12*((SUMIF($H$9:$H$38,W19,M$9:M$38)+INT(SUMIF($H$9:$H$38,W19,O$9:O$38)/30))/12-INT((SUMIF($H$9:$H$38,W19,M$9:M$38)+INT(SUMIF($H$9:$H$38,W19,O$9:O$38)/30))/12))))</f>
        <v/>
      </c>
      <c r="AA19" s="34" t="str">
        <f t="shared" si="5"/>
        <v/>
      </c>
      <c r="AB19" s="34" t="str" cm="1">
        <f t="array" ref="AB19">IF(AND(ISBLANK($I$9:$I$38),ISBLANK($J$9:$J$38)),"",IF(SUMIF($H$9:$H$38,W19,O$9:O$38)&lt;30,SUMIF($H$9:$H$38,W19,O$9:O$38),30*(SUMIF($H$9:$H$38,W19,O$9:O$38)/30-INT(SUMIF($H$9:$H$38,W19,O$9:O$38)/30))))</f>
        <v/>
      </c>
      <c r="AC19" s="34" t="str">
        <f t="shared" si="0"/>
        <v/>
      </c>
      <c r="AD19" s="424"/>
      <c r="AE19" s="418"/>
      <c r="AF19" s="418"/>
      <c r="AG19" s="418"/>
      <c r="AH19" s="418"/>
      <c r="AI19" s="421"/>
      <c r="AJ19" s="25"/>
      <c r="AK19" s="76"/>
      <c r="AL19" s="304" t="e">
        <f t="shared" si="37"/>
        <v>#VALUE!</v>
      </c>
      <c r="AM19" s="312" t="e">
        <f t="shared" si="38"/>
        <v>#VALUE!</v>
      </c>
      <c r="AN19" s="308" t="e">
        <f t="shared" si="39"/>
        <v>#VALUE!</v>
      </c>
      <c r="AO19" s="263"/>
      <c r="AP19" s="257" t="str">
        <f t="shared" si="40"/>
        <v/>
      </c>
      <c r="AQ19" s="258" t="str">
        <f t="shared" si="41"/>
        <v/>
      </c>
      <c r="AR19" s="259" t="str">
        <f t="shared" si="15"/>
        <v>未チェック</v>
      </c>
      <c r="AS19" s="263"/>
      <c r="AT19" s="280" t="str">
        <f t="shared" si="42"/>
        <v>未入力</v>
      </c>
      <c r="AU19" s="281" t="str">
        <f t="shared" si="43"/>
        <v>未入力</v>
      </c>
      <c r="AV19" s="259" t="str">
        <f t="shared" si="16"/>
        <v>まだわかんない</v>
      </c>
      <c r="AW19" s="282" t="str">
        <f t="shared" si="44"/>
        <v>未入力</v>
      </c>
      <c r="AX19" s="281" t="str">
        <f t="shared" si="17"/>
        <v>まだわかんない</v>
      </c>
      <c r="AY19" s="259" t="str">
        <f t="shared" si="45"/>
        <v>未入力</v>
      </c>
      <c r="AZ19" s="249"/>
      <c r="BA19" s="260" t="str">
        <f t="shared" si="18"/>
        <v>-</v>
      </c>
      <c r="BB19" s="261" t="str">
        <f t="shared" si="19"/>
        <v>-</v>
      </c>
      <c r="BC19" s="262" t="str">
        <f t="shared" si="20"/>
        <v>-</v>
      </c>
      <c r="BD19" s="249"/>
      <c r="BE19" s="260" t="str">
        <f t="shared" si="21"/>
        <v>-</v>
      </c>
      <c r="BF19" s="261" t="str">
        <f t="shared" si="22"/>
        <v>-</v>
      </c>
      <c r="BG19" s="262" t="str">
        <f t="shared" si="23"/>
        <v>-</v>
      </c>
      <c r="BH19" s="249"/>
      <c r="BI19" s="260" t="str">
        <f t="shared" si="24"/>
        <v>-</v>
      </c>
      <c r="BJ19" s="261" t="str">
        <f t="shared" si="25"/>
        <v>-</v>
      </c>
      <c r="BK19" s="262" t="str">
        <f t="shared" si="26"/>
        <v>-</v>
      </c>
      <c r="BL19" s="249"/>
      <c r="BM19" s="260" t="str">
        <f t="shared" si="27"/>
        <v>-</v>
      </c>
      <c r="BN19" s="261" t="str">
        <f t="shared" si="28"/>
        <v>-</v>
      </c>
      <c r="BO19" s="262" t="str">
        <f t="shared" si="29"/>
        <v>-</v>
      </c>
      <c r="BP19" s="249"/>
      <c r="BQ19" s="288" t="str">
        <f t="shared" si="30"/>
        <v>-</v>
      </c>
      <c r="BR19" s="289" t="str">
        <f t="shared" si="31"/>
        <v>-</v>
      </c>
      <c r="BS19" s="290" t="str">
        <f t="shared" si="32"/>
        <v>-</v>
      </c>
      <c r="BT19" s="249"/>
      <c r="BU19" s="11"/>
      <c r="BV19" s="253" t="e">
        <f t="shared" si="33"/>
        <v>#VALUE!</v>
      </c>
      <c r="BW19" s="253" t="e">
        <f t="shared" si="34"/>
        <v>#VALUE!</v>
      </c>
      <c r="BX19" s="298" t="e">
        <f t="shared" si="46"/>
        <v>#VALUE!</v>
      </c>
      <c r="BY19" s="126"/>
      <c r="BZ19" s="299" t="e">
        <f t="shared" si="35"/>
        <v>#VALUE!</v>
      </c>
      <c r="CA19" s="299" t="e">
        <f t="shared" si="47"/>
        <v>#VALUE!</v>
      </c>
      <c r="CB19" s="300" t="e">
        <f t="shared" si="48"/>
        <v>#VALUE!</v>
      </c>
      <c r="CC19" s="126"/>
      <c r="CD19" s="300" t="e">
        <f t="shared" si="36"/>
        <v>#VALUE!</v>
      </c>
      <c r="CE19" s="126"/>
      <c r="CF19" s="126"/>
      <c r="CG19" s="126"/>
      <c r="CH19" s="126"/>
      <c r="CI19" s="126"/>
      <c r="CJ19" s="126"/>
      <c r="CK19" s="126"/>
      <c r="CL19" s="126"/>
      <c r="CM19" s="126"/>
      <c r="CN19" s="126"/>
      <c r="CO19" s="126"/>
      <c r="CP19" s="126"/>
      <c r="CQ19" s="126"/>
      <c r="CR19" s="126"/>
      <c r="CS19" s="126"/>
      <c r="CT19" s="126"/>
      <c r="CU19" s="126"/>
      <c r="CV19" s="126"/>
    </row>
    <row r="20" spans="1:100" ht="33" customHeight="1" thickBot="1" x14ac:dyDescent="0.25">
      <c r="A20" s="25">
        <v>12</v>
      </c>
      <c r="C20" s="398"/>
      <c r="D20" s="399"/>
      <c r="E20" s="198"/>
      <c r="F20" s="285"/>
      <c r="G20" s="135"/>
      <c r="H20" s="198"/>
      <c r="I20" s="207"/>
      <c r="J20" s="144"/>
      <c r="K20" s="4" t="str">
        <f t="shared" si="60"/>
        <v/>
      </c>
      <c r="L20" s="7" t="str">
        <f t="shared" si="10"/>
        <v/>
      </c>
      <c r="M20" s="7" t="str">
        <f t="shared" si="61"/>
        <v/>
      </c>
      <c r="N20" s="7" t="str">
        <f t="shared" si="62"/>
        <v/>
      </c>
      <c r="O20" s="9" t="str">
        <f t="shared" si="63"/>
        <v/>
      </c>
      <c r="P20" s="19" t="s">
        <v>21</v>
      </c>
      <c r="Q20" s="25">
        <v>12</v>
      </c>
      <c r="R20" s="11"/>
      <c r="S20" s="51" t="str">
        <f>IF(OR(COUNTIF($I$9:J19,I20)&gt;=1,COUNTIF(I21:$J$38,I20)&gt;=1),"重複","")</f>
        <v/>
      </c>
      <c r="T20" s="2" t="str">
        <f>IF(OR(COUNTIF($I$9:J19,J20)&gt;=1,COUNTIF(I21:$J$38,J20)&gt;=1),"重複","")</f>
        <v/>
      </c>
      <c r="U20" s="89" t="str">
        <f t="shared" si="49"/>
        <v/>
      </c>
      <c r="V20" s="90"/>
      <c r="W20" s="151" t="s">
        <v>39</v>
      </c>
      <c r="X20" s="75" t="str" cm="1">
        <f t="array" ref="X20">IF(AND(ISBLANK($I$9:$I$38),ISBLANK($J$9:$J$38)),"",SUMIF($H$9:$H$38,W20,K$9:K$38)+INT((SUMIF($H$9:$H$38,W20,M$9:M$38)+INT(SUMIF($H$9:$H$38,W20,O$9:O$38)/30))/12))</f>
        <v/>
      </c>
      <c r="Y20" s="35" t="str">
        <f t="shared" si="4"/>
        <v/>
      </c>
      <c r="Z20" s="75" t="str" cm="1">
        <f t="array" ref="Z20">IF(AND(ISBLANK($I$9:$I$38),ISBLANK($J$9:$J$38)),"",IF((SUMIF($H$9:$H$38,W20,M$9:M$38)+INT(SUMIF($H$9:$H$38,W20,O$9:O$38)/30))&lt;12,SUMIF($H$9:$H$38,W20,M$9:M$38)+INT(SUMIF($H$9:$H$38,W20,O$9:O$38)/30),12*((SUMIF($H$9:$H$38,W20,M$9:M$38)+INT(SUMIF($H$9:$H$38,W20,O$9:O$38)/30))/12-INT((SUMIF($H$9:$H$38,W20,M$9:M$38)+INT(SUMIF($H$9:$H$38,W20,O$9:O$38)/30))/12))))</f>
        <v/>
      </c>
      <c r="AA20" s="35" t="str">
        <f t="shared" si="5"/>
        <v/>
      </c>
      <c r="AB20" s="35" t="str" cm="1">
        <f t="array" ref="AB20">IF(AND(ISBLANK($I$9:$I$38),ISBLANK($J$9:$J$38)),"",IF(SUMIF($H$9:$H$38,W20,O$9:O$38)&lt;30,SUMIF($H$9:$H$38,W20,O$9:O$38),30*(SUMIF($H$9:$H$38,W20,O$9:O$38)/30-INT(SUMIF($H$9:$H$38,W20,O$9:O$38)/30))))</f>
        <v/>
      </c>
      <c r="AC20" s="35" t="str">
        <f t="shared" si="0"/>
        <v/>
      </c>
      <c r="AD20" s="425"/>
      <c r="AE20" s="419"/>
      <c r="AF20" s="419"/>
      <c r="AG20" s="419"/>
      <c r="AH20" s="419"/>
      <c r="AI20" s="422"/>
      <c r="AJ20" s="25"/>
      <c r="AK20" s="76"/>
      <c r="AL20" s="304" t="e">
        <f t="shared" si="37"/>
        <v>#VALUE!</v>
      </c>
      <c r="AM20" s="312" t="e">
        <f t="shared" si="38"/>
        <v>#VALUE!</v>
      </c>
      <c r="AN20" s="308" t="e">
        <f t="shared" si="39"/>
        <v>#VALUE!</v>
      </c>
      <c r="AO20" s="263"/>
      <c r="AP20" s="257" t="str">
        <f t="shared" si="40"/>
        <v/>
      </c>
      <c r="AQ20" s="258" t="str">
        <f t="shared" si="41"/>
        <v/>
      </c>
      <c r="AR20" s="259" t="str">
        <f t="shared" si="15"/>
        <v>未チェック</v>
      </c>
      <c r="AS20" s="263"/>
      <c r="AT20" s="280" t="str">
        <f t="shared" si="42"/>
        <v>未入力</v>
      </c>
      <c r="AU20" s="281" t="str">
        <f t="shared" si="43"/>
        <v>未入力</v>
      </c>
      <c r="AV20" s="259" t="str">
        <f t="shared" si="16"/>
        <v>まだわかんない</v>
      </c>
      <c r="AW20" s="282" t="str">
        <f t="shared" si="44"/>
        <v>未入力</v>
      </c>
      <c r="AX20" s="281" t="str">
        <f t="shared" si="17"/>
        <v>まだわかんない</v>
      </c>
      <c r="AY20" s="259" t="str">
        <f t="shared" si="45"/>
        <v>未入力</v>
      </c>
      <c r="AZ20" s="249"/>
      <c r="BA20" s="260" t="str">
        <f t="shared" si="18"/>
        <v>-</v>
      </c>
      <c r="BB20" s="261" t="str">
        <f t="shared" si="19"/>
        <v>-</v>
      </c>
      <c r="BC20" s="262" t="str">
        <f t="shared" si="20"/>
        <v>-</v>
      </c>
      <c r="BD20" s="249"/>
      <c r="BE20" s="260" t="str">
        <f t="shared" si="21"/>
        <v>-</v>
      </c>
      <c r="BF20" s="261" t="str">
        <f t="shared" si="22"/>
        <v>-</v>
      </c>
      <c r="BG20" s="262" t="str">
        <f t="shared" si="23"/>
        <v>-</v>
      </c>
      <c r="BH20" s="249"/>
      <c r="BI20" s="260" t="str">
        <f t="shared" si="24"/>
        <v>-</v>
      </c>
      <c r="BJ20" s="261" t="str">
        <f t="shared" si="25"/>
        <v>-</v>
      </c>
      <c r="BK20" s="262" t="str">
        <f t="shared" si="26"/>
        <v>-</v>
      </c>
      <c r="BL20" s="249"/>
      <c r="BM20" s="260" t="str">
        <f t="shared" si="27"/>
        <v>-</v>
      </c>
      <c r="BN20" s="261" t="str">
        <f t="shared" si="28"/>
        <v>-</v>
      </c>
      <c r="BO20" s="262" t="str">
        <f t="shared" si="29"/>
        <v>-</v>
      </c>
      <c r="BP20" s="249"/>
      <c r="BQ20" s="288" t="str">
        <f t="shared" si="30"/>
        <v>-</v>
      </c>
      <c r="BR20" s="289" t="str">
        <f t="shared" si="31"/>
        <v>-</v>
      </c>
      <c r="BS20" s="290" t="str">
        <f t="shared" si="32"/>
        <v>-</v>
      </c>
      <c r="BT20" s="249"/>
      <c r="BU20" s="11"/>
      <c r="BV20" s="253" t="e">
        <f t="shared" si="33"/>
        <v>#VALUE!</v>
      </c>
      <c r="BW20" s="253" t="e">
        <f t="shared" si="34"/>
        <v>#VALUE!</v>
      </c>
      <c r="BX20" s="298" t="e">
        <f t="shared" si="46"/>
        <v>#VALUE!</v>
      </c>
      <c r="BY20" s="126"/>
      <c r="BZ20" s="299" t="e">
        <f t="shared" si="35"/>
        <v>#VALUE!</v>
      </c>
      <c r="CA20" s="299" t="e">
        <f t="shared" si="47"/>
        <v>#VALUE!</v>
      </c>
      <c r="CB20" s="300" t="e">
        <f t="shared" si="48"/>
        <v>#VALUE!</v>
      </c>
      <c r="CC20" s="126"/>
      <c r="CD20" s="300" t="e">
        <f t="shared" si="36"/>
        <v>#VALUE!</v>
      </c>
      <c r="CE20" s="126"/>
      <c r="CF20" s="126"/>
      <c r="CG20" s="126"/>
      <c r="CH20" s="126"/>
      <c r="CI20" s="126"/>
      <c r="CJ20" s="126"/>
      <c r="CK20" s="126"/>
      <c r="CL20" s="126"/>
      <c r="CM20" s="126"/>
      <c r="CN20" s="126"/>
      <c r="CO20" s="126"/>
      <c r="CP20" s="126"/>
      <c r="CQ20" s="126"/>
      <c r="CR20" s="126"/>
      <c r="CS20" s="126"/>
      <c r="CT20" s="126"/>
      <c r="CU20" s="126"/>
      <c r="CV20" s="126"/>
    </row>
    <row r="21" spans="1:100" ht="33" customHeight="1" thickBot="1" x14ac:dyDescent="0.25">
      <c r="A21" s="25">
        <v>13</v>
      </c>
      <c r="C21" s="398"/>
      <c r="D21" s="399"/>
      <c r="E21" s="198"/>
      <c r="F21" s="285"/>
      <c r="G21" s="135"/>
      <c r="H21" s="198"/>
      <c r="I21" s="207"/>
      <c r="J21" s="144"/>
      <c r="K21" s="4" t="str">
        <f t="shared" si="60"/>
        <v/>
      </c>
      <c r="L21" s="7" t="str">
        <f t="shared" si="10"/>
        <v/>
      </c>
      <c r="M21" s="7" t="str">
        <f t="shared" si="61"/>
        <v/>
      </c>
      <c r="N21" s="7" t="str">
        <f t="shared" si="62"/>
        <v/>
      </c>
      <c r="O21" s="9" t="str">
        <f t="shared" si="63"/>
        <v/>
      </c>
      <c r="P21" s="19" t="s">
        <v>21</v>
      </c>
      <c r="Q21" s="25">
        <v>13</v>
      </c>
      <c r="R21" s="11"/>
      <c r="S21" s="51" t="str">
        <f>IF(OR(COUNTIF($I$9:J20,I21)&gt;=1,COUNTIF(I22:$J$38,I21)&gt;=1),"重複","")</f>
        <v/>
      </c>
      <c r="T21" s="2" t="str">
        <f>IF(OR(COUNTIF($I$9:J20,J21)&gt;=1,COUNTIF(I22:$J$38,J21)&gt;=1),"重複","")</f>
        <v/>
      </c>
      <c r="U21" s="89" t="str">
        <f t="shared" si="49"/>
        <v/>
      </c>
      <c r="V21" s="90"/>
      <c r="W21" s="103" t="s">
        <v>14</v>
      </c>
      <c r="X21" s="36" t="str" cm="1">
        <f t="array" ref="X21">IF(AND(ISBLANK($I$9:$I$38),ISBLANK($J$9:$J$38)),"",SUM(X3:X20)+INT((SUM(Z3:Z20)+INT(SUM(AB3:AB20)/30))/12))</f>
        <v/>
      </c>
      <c r="Y21" s="36" t="str">
        <f>IF(OR(X21="",X21=0),"","年")</f>
        <v/>
      </c>
      <c r="Z21" s="36" t="str" cm="1">
        <f t="array" ref="Z21">IF(AND(ISBLANK($I$9:$I$38),ISBLANK($J$9:$J$38)),"",IF((SUM(Z3:Z20)+INT(SUM(AB3:AB20)/30))&lt;12,SUM(Z3:Z20)+INT(SUM(AB3:AB20)/30),12*((SUM(Z3:Z20)+INT(SUM(AB3:AB20)/30))/12-INT((SUM(Z3:Z20)+INT(SUM(AB3:AB20)/30))/12))))</f>
        <v/>
      </c>
      <c r="AA21" s="36" t="str">
        <f>IF(OR(Z21="",Z21=0),"","月")</f>
        <v/>
      </c>
      <c r="AB21" s="36" t="str" cm="1">
        <f t="array" ref="AB21">IF(AND(ISBLANK($I$9:$I$38),ISBLANK($J$9:$J$38)),"",IF(SUM(AB3:AB20)&lt;30,SUM(AB3:AB20),30*(SUM(AB3:AB20)/30-INT(SUM(AB3:AB20)/30))))</f>
        <v/>
      </c>
      <c r="AC21" s="36" t="str">
        <f>IF(OR(AB21="",AB21=0),"","日")</f>
        <v/>
      </c>
      <c r="AD21" s="53" t="str" cm="1">
        <f t="array" ref="AD21">IF(AND(ISBLANK($I$9:$I$38),ISBLANK($J$9:$J$38)),"",ROUNDDOWN((ROUNDDOWN(SUM(AH3:AH20)/30,0)+SUM(AF3:AF20))/12,0)+SUM(AD3:AD20))</f>
        <v/>
      </c>
      <c r="AE21" s="37" t="str">
        <f>IF(OR(AD21="",AD21=0),"","年")</f>
        <v/>
      </c>
      <c r="AF21" s="37" t="str" cm="1">
        <f t="array" ref="AF21">IF(AND(ISBLANK($I$9:$I$38),ISBLANK($J$9:$J$38)),"",(ROUNDDOWN(SUM(AH3:AH20)/30,0)+SUM(AF3:AF20))-ROUNDDOWN((ROUNDDOWN(SUM(AH3:AH20)/30,0)+SUM(AF3:AF20))/12,0)*12)</f>
        <v/>
      </c>
      <c r="AG21" s="37" t="str">
        <f>IF(OR(AF21="",AF21=0),"","月")</f>
        <v/>
      </c>
      <c r="AH21" s="37" t="str" cm="1">
        <f t="array" ref="AH21">IF(AND(ISBLANK($I$9:$I$38),ISBLANK($J$9:$J$38)),"",SUM(AH3:AH20)-ROUNDDOWN(SUM(AH3:AH20)/30,0)*30)</f>
        <v/>
      </c>
      <c r="AI21" s="38" t="str">
        <f>IF(OR(AH21="",AH21=0),"","日")</f>
        <v/>
      </c>
      <c r="AJ21" s="25"/>
      <c r="AK21" s="76"/>
      <c r="AL21" s="304" t="e">
        <f t="shared" si="37"/>
        <v>#VALUE!</v>
      </c>
      <c r="AM21" s="312" t="e">
        <f t="shared" si="38"/>
        <v>#VALUE!</v>
      </c>
      <c r="AN21" s="308" t="e">
        <f t="shared" si="39"/>
        <v>#VALUE!</v>
      </c>
      <c r="AO21" s="263"/>
      <c r="AP21" s="257" t="str">
        <f t="shared" si="40"/>
        <v/>
      </c>
      <c r="AQ21" s="258" t="str">
        <f t="shared" si="41"/>
        <v/>
      </c>
      <c r="AR21" s="259" t="str">
        <f t="shared" si="15"/>
        <v>未チェック</v>
      </c>
      <c r="AS21" s="263"/>
      <c r="AT21" s="280" t="str">
        <f t="shared" si="42"/>
        <v>未入力</v>
      </c>
      <c r="AU21" s="281" t="str">
        <f t="shared" si="43"/>
        <v>未入力</v>
      </c>
      <c r="AV21" s="259" t="str">
        <f t="shared" si="16"/>
        <v>まだわかんない</v>
      </c>
      <c r="AW21" s="282" t="str">
        <f t="shared" si="44"/>
        <v>未入力</v>
      </c>
      <c r="AX21" s="281" t="str">
        <f t="shared" si="17"/>
        <v>まだわかんない</v>
      </c>
      <c r="AY21" s="259" t="str">
        <f t="shared" si="45"/>
        <v>未入力</v>
      </c>
      <c r="AZ21" s="249"/>
      <c r="BA21" s="260" t="str">
        <f t="shared" si="18"/>
        <v>-</v>
      </c>
      <c r="BB21" s="261" t="str">
        <f t="shared" si="19"/>
        <v>-</v>
      </c>
      <c r="BC21" s="262" t="str">
        <f t="shared" si="20"/>
        <v>-</v>
      </c>
      <c r="BD21" s="249"/>
      <c r="BE21" s="260" t="str">
        <f t="shared" si="21"/>
        <v>-</v>
      </c>
      <c r="BF21" s="261" t="str">
        <f t="shared" si="22"/>
        <v>-</v>
      </c>
      <c r="BG21" s="262" t="str">
        <f t="shared" si="23"/>
        <v>-</v>
      </c>
      <c r="BH21" s="249"/>
      <c r="BI21" s="260" t="str">
        <f t="shared" si="24"/>
        <v>-</v>
      </c>
      <c r="BJ21" s="261" t="str">
        <f t="shared" si="25"/>
        <v>-</v>
      </c>
      <c r="BK21" s="262" t="str">
        <f t="shared" si="26"/>
        <v>-</v>
      </c>
      <c r="BL21" s="249"/>
      <c r="BM21" s="260" t="str">
        <f t="shared" si="27"/>
        <v>-</v>
      </c>
      <c r="BN21" s="261" t="str">
        <f t="shared" si="28"/>
        <v>-</v>
      </c>
      <c r="BO21" s="262" t="str">
        <f t="shared" si="29"/>
        <v>-</v>
      </c>
      <c r="BP21" s="249"/>
      <c r="BQ21" s="288" t="str">
        <f t="shared" si="30"/>
        <v>-</v>
      </c>
      <c r="BR21" s="289" t="str">
        <f t="shared" si="31"/>
        <v>-</v>
      </c>
      <c r="BS21" s="290" t="str">
        <f t="shared" si="32"/>
        <v>-</v>
      </c>
      <c r="BT21" s="249"/>
      <c r="BU21" s="11"/>
      <c r="BV21" s="253" t="e">
        <f t="shared" si="33"/>
        <v>#VALUE!</v>
      </c>
      <c r="BW21" s="253" t="e">
        <f t="shared" si="34"/>
        <v>#VALUE!</v>
      </c>
      <c r="BX21" s="298" t="e">
        <f t="shared" si="46"/>
        <v>#VALUE!</v>
      </c>
      <c r="BY21" s="126"/>
      <c r="BZ21" s="299" t="e">
        <f t="shared" si="35"/>
        <v>#VALUE!</v>
      </c>
      <c r="CA21" s="299" t="e">
        <f t="shared" si="47"/>
        <v>#VALUE!</v>
      </c>
      <c r="CB21" s="300" t="e">
        <f t="shared" si="48"/>
        <v>#VALUE!</v>
      </c>
      <c r="CC21" s="126"/>
      <c r="CD21" s="300" t="e">
        <f t="shared" si="36"/>
        <v>#VALUE!</v>
      </c>
      <c r="CE21" s="126"/>
      <c r="CF21" s="126"/>
      <c r="CG21" s="126"/>
      <c r="CH21" s="126"/>
      <c r="CI21" s="126"/>
      <c r="CJ21" s="126"/>
      <c r="CK21" s="126"/>
      <c r="CL21" s="126"/>
      <c r="CM21" s="126"/>
      <c r="CN21" s="126"/>
      <c r="CO21" s="126"/>
      <c r="CP21" s="126"/>
      <c r="CQ21" s="126"/>
      <c r="CR21" s="126"/>
      <c r="CS21" s="126"/>
      <c r="CT21" s="126"/>
      <c r="CU21" s="126"/>
      <c r="CV21" s="126"/>
    </row>
    <row r="22" spans="1:100" ht="33" customHeight="1" thickBot="1" x14ac:dyDescent="0.25">
      <c r="A22" s="25">
        <v>14</v>
      </c>
      <c r="C22" s="398"/>
      <c r="D22" s="399"/>
      <c r="E22" s="135"/>
      <c r="F22" s="285"/>
      <c r="G22" s="135"/>
      <c r="H22" s="198"/>
      <c r="I22" s="207"/>
      <c r="J22" s="144"/>
      <c r="K22" s="4" t="str">
        <f t="shared" si="60"/>
        <v/>
      </c>
      <c r="L22" s="7" t="str">
        <f t="shared" si="10"/>
        <v/>
      </c>
      <c r="M22" s="7" t="str">
        <f t="shared" si="61"/>
        <v/>
      </c>
      <c r="N22" s="7" t="str">
        <f t="shared" si="62"/>
        <v/>
      </c>
      <c r="O22" s="9" t="str">
        <f t="shared" si="63"/>
        <v/>
      </c>
      <c r="P22" s="19" t="s">
        <v>21</v>
      </c>
      <c r="Q22" s="25">
        <v>14</v>
      </c>
      <c r="R22" s="11"/>
      <c r="S22" s="51" t="str">
        <f>IF(OR(COUNTIF($I$9:J21,I22)&gt;=1,COUNTIF(I23:$J$38,I22)&gt;=1),"重複","")</f>
        <v/>
      </c>
      <c r="T22" s="2" t="str">
        <f>IF(OR(COUNTIF($I$9:J21,J22)&gt;=1,COUNTIF(I23:$J$38,J22)&gt;=1),"重複","")</f>
        <v/>
      </c>
      <c r="U22" s="89" t="str">
        <f t="shared" si="49"/>
        <v/>
      </c>
      <c r="V22" s="90"/>
      <c r="W22" s="104"/>
      <c r="X22" s="105"/>
      <c r="Y22" s="105"/>
      <c r="Z22" s="105"/>
      <c r="AA22" s="105"/>
      <c r="AB22" s="72"/>
      <c r="AC22" s="105"/>
      <c r="AD22" s="105"/>
      <c r="AE22" s="105"/>
      <c r="AF22" s="105"/>
      <c r="AG22" s="105"/>
      <c r="AH22" s="105"/>
      <c r="AI22" s="105"/>
      <c r="AJ22" s="25"/>
      <c r="AK22" s="76"/>
      <c r="AL22" s="304" t="e">
        <f t="shared" si="37"/>
        <v>#VALUE!</v>
      </c>
      <c r="AM22" s="312" t="e">
        <f t="shared" si="38"/>
        <v>#VALUE!</v>
      </c>
      <c r="AN22" s="308" t="e">
        <f t="shared" si="39"/>
        <v>#VALUE!</v>
      </c>
      <c r="AO22" s="263"/>
      <c r="AP22" s="257" t="str">
        <f t="shared" si="40"/>
        <v/>
      </c>
      <c r="AQ22" s="258" t="str">
        <f t="shared" si="41"/>
        <v/>
      </c>
      <c r="AR22" s="259" t="str">
        <f t="shared" si="15"/>
        <v>未チェック</v>
      </c>
      <c r="AS22" s="263"/>
      <c r="AT22" s="280" t="str">
        <f t="shared" si="42"/>
        <v>未入力</v>
      </c>
      <c r="AU22" s="281" t="str">
        <f t="shared" si="43"/>
        <v>未入力</v>
      </c>
      <c r="AV22" s="259" t="str">
        <f t="shared" si="16"/>
        <v>まだわかんない</v>
      </c>
      <c r="AW22" s="282" t="str">
        <f t="shared" si="44"/>
        <v>未入力</v>
      </c>
      <c r="AX22" s="281" t="str">
        <f t="shared" si="17"/>
        <v>まだわかんない</v>
      </c>
      <c r="AY22" s="259" t="str">
        <f t="shared" si="45"/>
        <v>未入力</v>
      </c>
      <c r="AZ22" s="249"/>
      <c r="BA22" s="260" t="str">
        <f t="shared" si="18"/>
        <v>-</v>
      </c>
      <c r="BB22" s="261" t="str">
        <f t="shared" si="19"/>
        <v>-</v>
      </c>
      <c r="BC22" s="262" t="str">
        <f t="shared" si="20"/>
        <v>-</v>
      </c>
      <c r="BD22" s="249"/>
      <c r="BE22" s="260" t="str">
        <f t="shared" si="21"/>
        <v>-</v>
      </c>
      <c r="BF22" s="261" t="str">
        <f t="shared" si="22"/>
        <v>-</v>
      </c>
      <c r="BG22" s="262" t="str">
        <f t="shared" si="23"/>
        <v>-</v>
      </c>
      <c r="BH22" s="249"/>
      <c r="BI22" s="260" t="str">
        <f t="shared" si="24"/>
        <v>-</v>
      </c>
      <c r="BJ22" s="261" t="str">
        <f t="shared" si="25"/>
        <v>-</v>
      </c>
      <c r="BK22" s="262" t="str">
        <f t="shared" si="26"/>
        <v>-</v>
      </c>
      <c r="BL22" s="249"/>
      <c r="BM22" s="260" t="str">
        <f t="shared" si="27"/>
        <v>-</v>
      </c>
      <c r="BN22" s="261" t="str">
        <f t="shared" si="28"/>
        <v>-</v>
      </c>
      <c r="BO22" s="262" t="str">
        <f t="shared" si="29"/>
        <v>-</v>
      </c>
      <c r="BP22" s="249"/>
      <c r="BQ22" s="288" t="str">
        <f t="shared" si="30"/>
        <v>-</v>
      </c>
      <c r="BR22" s="289" t="str">
        <f t="shared" si="31"/>
        <v>-</v>
      </c>
      <c r="BS22" s="290" t="str">
        <f t="shared" si="32"/>
        <v>-</v>
      </c>
      <c r="BT22" s="249"/>
      <c r="BU22" s="11"/>
      <c r="BV22" s="253" t="e">
        <f t="shared" si="33"/>
        <v>#VALUE!</v>
      </c>
      <c r="BW22" s="253" t="e">
        <f t="shared" si="34"/>
        <v>#VALUE!</v>
      </c>
      <c r="BX22" s="298" t="e">
        <f t="shared" si="46"/>
        <v>#VALUE!</v>
      </c>
      <c r="BY22" s="126"/>
      <c r="BZ22" s="299" t="e">
        <f t="shared" si="35"/>
        <v>#VALUE!</v>
      </c>
      <c r="CA22" s="299" t="e">
        <f t="shared" si="47"/>
        <v>#VALUE!</v>
      </c>
      <c r="CB22" s="300" t="e">
        <f t="shared" si="48"/>
        <v>#VALUE!</v>
      </c>
      <c r="CC22" s="126"/>
      <c r="CD22" s="300" t="e">
        <f t="shared" si="36"/>
        <v>#VALUE!</v>
      </c>
      <c r="CE22" s="126"/>
      <c r="CF22" s="126"/>
      <c r="CG22" s="126"/>
      <c r="CH22" s="126"/>
      <c r="CI22" s="126"/>
      <c r="CJ22" s="126"/>
      <c r="CK22" s="126"/>
      <c r="CL22" s="126"/>
      <c r="CM22" s="126"/>
      <c r="CN22" s="126"/>
      <c r="CO22" s="126"/>
      <c r="CP22" s="126"/>
      <c r="CQ22" s="126"/>
      <c r="CR22" s="126"/>
      <c r="CS22" s="126"/>
      <c r="CT22" s="126"/>
      <c r="CU22" s="126"/>
      <c r="CV22" s="126"/>
    </row>
    <row r="23" spans="1:100" ht="33" customHeight="1" thickBot="1" x14ac:dyDescent="0.25">
      <c r="A23" s="25">
        <v>15</v>
      </c>
      <c r="C23" s="467"/>
      <c r="D23" s="468"/>
      <c r="E23" s="140"/>
      <c r="F23" s="286"/>
      <c r="G23" s="140"/>
      <c r="H23" s="198"/>
      <c r="I23" s="314"/>
      <c r="J23" s="145"/>
      <c r="K23" s="283" t="str">
        <f t="shared" si="60"/>
        <v/>
      </c>
      <c r="L23" s="8" t="str">
        <f t="shared" si="10"/>
        <v/>
      </c>
      <c r="M23" s="8" t="str">
        <f t="shared" si="61"/>
        <v/>
      </c>
      <c r="N23" s="8" t="str">
        <f t="shared" si="62"/>
        <v/>
      </c>
      <c r="O23" s="99" t="str">
        <f t="shared" si="63"/>
        <v/>
      </c>
      <c r="P23" s="100" t="s">
        <v>21</v>
      </c>
      <c r="Q23" s="25">
        <v>15</v>
      </c>
      <c r="R23" s="11"/>
      <c r="S23" s="51" t="str">
        <f>IF(OR(COUNTIF($I$9:J22,I23)&gt;=1,COUNTIF(I24:$J$38,I23)&gt;=1),"重複","")</f>
        <v/>
      </c>
      <c r="T23" s="2" t="str">
        <f>IF(OR(COUNTIF($I$9:J22,J23)&gt;=1,COUNTIF(I24:$J$38,J23)&gt;=1),"重複","")</f>
        <v/>
      </c>
      <c r="U23" s="89" t="str">
        <f t="shared" si="49"/>
        <v/>
      </c>
      <c r="V23" s="90"/>
      <c r="W23" s="106" t="s">
        <v>115</v>
      </c>
      <c r="X23" s="402" t="s">
        <v>116</v>
      </c>
      <c r="Y23" s="403"/>
      <c r="Z23" s="403"/>
      <c r="AA23" s="403"/>
      <c r="AB23" s="403"/>
      <c r="AC23" s="404"/>
      <c r="AD23" s="72"/>
      <c r="AE23" s="72"/>
      <c r="AF23" s="72"/>
      <c r="AG23" s="72"/>
      <c r="AH23" s="72"/>
      <c r="AI23" s="72"/>
      <c r="AJ23" s="30"/>
      <c r="AK23" s="107"/>
      <c r="AL23" s="304" t="e">
        <f t="shared" si="37"/>
        <v>#VALUE!</v>
      </c>
      <c r="AM23" s="312" t="e">
        <f t="shared" si="38"/>
        <v>#VALUE!</v>
      </c>
      <c r="AN23" s="308" t="e">
        <f t="shared" si="39"/>
        <v>#VALUE!</v>
      </c>
      <c r="AO23" s="263"/>
      <c r="AP23" s="257" t="str">
        <f t="shared" si="40"/>
        <v/>
      </c>
      <c r="AQ23" s="258" t="str">
        <f t="shared" si="41"/>
        <v/>
      </c>
      <c r="AR23" s="259" t="str">
        <f t="shared" si="15"/>
        <v>未チェック</v>
      </c>
      <c r="AS23" s="263"/>
      <c r="AT23" s="280" t="str">
        <f t="shared" si="42"/>
        <v>未入力</v>
      </c>
      <c r="AU23" s="281" t="str">
        <f t="shared" si="43"/>
        <v>未入力</v>
      </c>
      <c r="AV23" s="259" t="str">
        <f t="shared" si="16"/>
        <v>まだわかんない</v>
      </c>
      <c r="AW23" s="282" t="str">
        <f t="shared" si="44"/>
        <v>未入力</v>
      </c>
      <c r="AX23" s="281" t="str">
        <f t="shared" si="17"/>
        <v>まだわかんない</v>
      </c>
      <c r="AY23" s="259" t="str">
        <f t="shared" si="45"/>
        <v>未入力</v>
      </c>
      <c r="AZ23" s="249"/>
      <c r="BA23" s="260" t="str">
        <f t="shared" si="18"/>
        <v>-</v>
      </c>
      <c r="BB23" s="261" t="str">
        <f t="shared" si="19"/>
        <v>-</v>
      </c>
      <c r="BC23" s="262" t="str">
        <f t="shared" si="20"/>
        <v>-</v>
      </c>
      <c r="BD23" s="249"/>
      <c r="BE23" s="260" t="str">
        <f t="shared" si="21"/>
        <v>-</v>
      </c>
      <c r="BF23" s="261" t="str">
        <f t="shared" si="22"/>
        <v>-</v>
      </c>
      <c r="BG23" s="262" t="str">
        <f t="shared" si="23"/>
        <v>-</v>
      </c>
      <c r="BH23" s="249"/>
      <c r="BI23" s="260" t="str">
        <f t="shared" si="24"/>
        <v>-</v>
      </c>
      <c r="BJ23" s="261" t="str">
        <f t="shared" si="25"/>
        <v>-</v>
      </c>
      <c r="BK23" s="262" t="str">
        <f t="shared" si="26"/>
        <v>-</v>
      </c>
      <c r="BL23" s="249"/>
      <c r="BM23" s="260" t="str">
        <f t="shared" si="27"/>
        <v>-</v>
      </c>
      <c r="BN23" s="261" t="str">
        <f t="shared" si="28"/>
        <v>-</v>
      </c>
      <c r="BO23" s="262" t="str">
        <f t="shared" si="29"/>
        <v>-</v>
      </c>
      <c r="BP23" s="249"/>
      <c r="BQ23" s="288" t="str">
        <f t="shared" si="30"/>
        <v>-</v>
      </c>
      <c r="BR23" s="289" t="str">
        <f t="shared" si="31"/>
        <v>-</v>
      </c>
      <c r="BS23" s="290" t="str">
        <f t="shared" si="32"/>
        <v>-</v>
      </c>
      <c r="BT23" s="249"/>
      <c r="BU23" s="11"/>
      <c r="BV23" s="253" t="e">
        <f t="shared" si="33"/>
        <v>#VALUE!</v>
      </c>
      <c r="BW23" s="253" t="e">
        <f t="shared" si="34"/>
        <v>#VALUE!</v>
      </c>
      <c r="BX23" s="298" t="e">
        <f t="shared" si="46"/>
        <v>#VALUE!</v>
      </c>
      <c r="BY23" s="126"/>
      <c r="BZ23" s="299" t="e">
        <f t="shared" si="35"/>
        <v>#VALUE!</v>
      </c>
      <c r="CA23" s="299" t="e">
        <f t="shared" si="47"/>
        <v>#VALUE!</v>
      </c>
      <c r="CB23" s="300" t="e">
        <f t="shared" si="48"/>
        <v>#VALUE!</v>
      </c>
      <c r="CC23" s="126"/>
      <c r="CD23" s="300" t="e">
        <f t="shared" si="36"/>
        <v>#VALUE!</v>
      </c>
      <c r="CE23" s="126"/>
      <c r="CF23" s="126"/>
      <c r="CG23" s="126"/>
      <c r="CH23" s="126"/>
      <c r="CI23" s="126"/>
      <c r="CJ23" s="126"/>
      <c r="CK23" s="126"/>
      <c r="CL23" s="126"/>
      <c r="CM23" s="126"/>
      <c r="CN23" s="126"/>
      <c r="CO23" s="126"/>
      <c r="CP23" s="126"/>
      <c r="CQ23" s="126"/>
      <c r="CR23" s="126"/>
      <c r="CS23" s="126"/>
      <c r="CT23" s="126"/>
      <c r="CU23" s="126"/>
      <c r="CV23" s="126"/>
    </row>
    <row r="24" spans="1:100" ht="33" customHeight="1" x14ac:dyDescent="0.2">
      <c r="A24" s="25">
        <v>16</v>
      </c>
      <c r="C24" s="406"/>
      <c r="D24" s="407"/>
      <c r="E24" s="129"/>
      <c r="F24" s="130"/>
      <c r="G24" s="131"/>
      <c r="H24" s="129"/>
      <c r="I24" s="143"/>
      <c r="J24" s="143"/>
      <c r="K24" s="1" t="str">
        <f t="shared" si="60"/>
        <v/>
      </c>
      <c r="L24" s="6" t="str">
        <f t="shared" si="10"/>
        <v/>
      </c>
      <c r="M24" s="6" t="str">
        <f t="shared" si="61"/>
        <v/>
      </c>
      <c r="N24" s="6" t="str">
        <f t="shared" si="62"/>
        <v/>
      </c>
      <c r="O24" s="6" t="str">
        <f t="shared" si="63"/>
        <v/>
      </c>
      <c r="P24" s="23" t="s">
        <v>21</v>
      </c>
      <c r="Q24" s="25">
        <v>16</v>
      </c>
      <c r="R24" s="11"/>
      <c r="S24" s="51" t="str">
        <f>IF(OR(COUNTIF($I$9:J23,I24)&gt;=1,COUNTIF(I25:$J$38,I24)&gt;=1),"重複","")</f>
        <v/>
      </c>
      <c r="T24" s="2" t="str">
        <f>IF(OR(COUNTIF($I$9:J23,J24)&gt;=1,COUNTIF(I25:$J$38,J24)&gt;=1),"重複","")</f>
        <v/>
      </c>
      <c r="U24" s="89" t="str">
        <f t="shared" si="49"/>
        <v/>
      </c>
      <c r="V24" s="90"/>
      <c r="W24" s="152" t="s">
        <v>88</v>
      </c>
      <c r="X24" s="70" t="str" cm="1">
        <f t="array" ref="X24">IF(AND(ISBLANK($I$9:$I$38),ISBLANK($J$9:$J$38)),"",SUMIF($E$9:$E$38,W24,K$9:K$38)+INT((SUMIF($E$9:$E$38,W24,M$9:M$38)+INT(SUMIF($E$9:$E$38,W24,O$9:O$38)/30))/12))</f>
        <v/>
      </c>
      <c r="Y24" s="33" t="str">
        <f>IF(OR(X24="",X24=0),"","年")</f>
        <v/>
      </c>
      <c r="Z24" s="70" t="str" cm="1">
        <f t="array" ref="Z24">IF(AND(ISBLANK($I$9:$I$38),ISBLANK($J$9:$J$38)),"",IF((SUMIF($E$9:$E$38,W24,M$9:M$38)+INT(SUMIF($E$9:$E$38,W24,O$9:O$38)/30))&lt;12,SUMIF($E$9:$E$38,W24,M$9:M$38)+INT(SUMIF($E$9:$E$38,W24,O$9:O$38)/30),12*((SUMIF($E$9:$E$38,W24,M$9:M$38)+INT(SUMIF($E$9:$E$38,W24,O$9:O$38)/30))/12-INT((SUMIF($E$9:$E$38,W24,M$9:M$38)+INT(SUMIF($E$9:$E$38,W24,O$9:O$38)/30))/12))))</f>
        <v/>
      </c>
      <c r="AA24" s="33" t="str">
        <f>IF(OR(Z24="",Z24=0),"","月")</f>
        <v/>
      </c>
      <c r="AB24" s="33" t="str" cm="1">
        <f t="array" ref="AB24">IF(AND(ISBLANK($I$9:$I$38),ISBLANK($J$9:$J$38)),"",IF(SUMIF($E$9:$E$38,W24,O$9:O$38)&lt;30,SUMIF($E$9:$E$38,W24,O$9:O$38),30*(SUMIF($E$9:$E$38,W24,O$9:O$38)/30-INT(SUMIF($E$9:$E$38,W24,O$9:O$38)/30))))</f>
        <v/>
      </c>
      <c r="AC24" s="39" t="str">
        <f t="shared" ref="AC24:AC31" si="64">IF(OR(AB24="",AB24=0),"","日")</f>
        <v/>
      </c>
      <c r="AD24" s="72"/>
      <c r="AE24" s="72"/>
      <c r="AF24" s="72"/>
      <c r="AG24" s="72"/>
      <c r="AH24" s="72"/>
      <c r="AI24" s="72"/>
      <c r="AJ24" s="108"/>
      <c r="AK24" s="76"/>
      <c r="AL24" s="304" t="e">
        <f t="shared" si="37"/>
        <v>#VALUE!</v>
      </c>
      <c r="AM24" s="312" t="e">
        <f t="shared" si="38"/>
        <v>#VALUE!</v>
      </c>
      <c r="AN24" s="308" t="e">
        <f t="shared" si="39"/>
        <v>#VALUE!</v>
      </c>
      <c r="AO24" s="263"/>
      <c r="AP24" s="257" t="str">
        <f t="shared" si="40"/>
        <v/>
      </c>
      <c r="AQ24" s="258" t="str">
        <f t="shared" si="41"/>
        <v/>
      </c>
      <c r="AR24" s="259" t="str">
        <f t="shared" si="15"/>
        <v>未チェック</v>
      </c>
      <c r="AS24" s="263"/>
      <c r="AT24" s="280" t="str">
        <f t="shared" si="42"/>
        <v>未入力</v>
      </c>
      <c r="AU24" s="281" t="str">
        <f t="shared" si="43"/>
        <v>未入力</v>
      </c>
      <c r="AV24" s="259" t="str">
        <f t="shared" si="16"/>
        <v>まだわかんない</v>
      </c>
      <c r="AW24" s="282" t="str">
        <f t="shared" si="44"/>
        <v>未入力</v>
      </c>
      <c r="AX24" s="281" t="str">
        <f t="shared" si="17"/>
        <v>まだわかんない</v>
      </c>
      <c r="AY24" s="259" t="str">
        <f t="shared" si="45"/>
        <v>未入力</v>
      </c>
      <c r="AZ24" s="249"/>
      <c r="BA24" s="260" t="str">
        <f t="shared" si="18"/>
        <v>-</v>
      </c>
      <c r="BB24" s="261" t="str">
        <f t="shared" si="19"/>
        <v>-</v>
      </c>
      <c r="BC24" s="262" t="str">
        <f t="shared" si="20"/>
        <v>-</v>
      </c>
      <c r="BD24" s="249"/>
      <c r="BE24" s="260" t="str">
        <f t="shared" si="21"/>
        <v>-</v>
      </c>
      <c r="BF24" s="261" t="str">
        <f t="shared" si="22"/>
        <v>-</v>
      </c>
      <c r="BG24" s="262" t="str">
        <f t="shared" si="23"/>
        <v>-</v>
      </c>
      <c r="BH24" s="249"/>
      <c r="BI24" s="260" t="str">
        <f t="shared" si="24"/>
        <v>-</v>
      </c>
      <c r="BJ24" s="261" t="str">
        <f t="shared" si="25"/>
        <v>-</v>
      </c>
      <c r="BK24" s="262" t="str">
        <f t="shared" si="26"/>
        <v>-</v>
      </c>
      <c r="BL24" s="249"/>
      <c r="BM24" s="260" t="str">
        <f t="shared" si="27"/>
        <v>-</v>
      </c>
      <c r="BN24" s="261" t="str">
        <f t="shared" si="28"/>
        <v>-</v>
      </c>
      <c r="BO24" s="262" t="str">
        <f t="shared" si="29"/>
        <v>-</v>
      </c>
      <c r="BP24" s="249"/>
      <c r="BQ24" s="288" t="str">
        <f t="shared" si="30"/>
        <v>-</v>
      </c>
      <c r="BR24" s="289" t="str">
        <f t="shared" si="31"/>
        <v>-</v>
      </c>
      <c r="BS24" s="290" t="str">
        <f t="shared" si="32"/>
        <v>-</v>
      </c>
      <c r="BT24" s="249"/>
      <c r="BU24" s="11"/>
      <c r="BV24" s="253" t="e">
        <f t="shared" si="33"/>
        <v>#VALUE!</v>
      </c>
      <c r="BW24" s="253" t="e">
        <f t="shared" si="34"/>
        <v>#VALUE!</v>
      </c>
      <c r="BX24" s="298" t="e">
        <f t="shared" si="46"/>
        <v>#VALUE!</v>
      </c>
      <c r="BY24" s="126"/>
      <c r="BZ24" s="299" t="e">
        <f t="shared" si="35"/>
        <v>#VALUE!</v>
      </c>
      <c r="CA24" s="299" t="e">
        <f t="shared" si="47"/>
        <v>#VALUE!</v>
      </c>
      <c r="CB24" s="300" t="e">
        <f t="shared" si="48"/>
        <v>#VALUE!</v>
      </c>
      <c r="CC24" s="126"/>
      <c r="CD24" s="300" t="e">
        <f t="shared" si="36"/>
        <v>#VALUE!</v>
      </c>
      <c r="CE24" s="126"/>
      <c r="CF24" s="126"/>
      <c r="CG24" s="126"/>
      <c r="CH24" s="126"/>
      <c r="CI24" s="126"/>
      <c r="CJ24" s="126"/>
      <c r="CK24" s="126"/>
      <c r="CL24" s="126"/>
      <c r="CM24" s="126"/>
      <c r="CN24" s="126"/>
      <c r="CO24" s="126"/>
      <c r="CP24" s="126"/>
      <c r="CQ24" s="126"/>
      <c r="CR24" s="126"/>
      <c r="CS24" s="126"/>
      <c r="CT24" s="126"/>
      <c r="CU24" s="126"/>
      <c r="CV24" s="126"/>
    </row>
    <row r="25" spans="1:100" ht="33" customHeight="1" x14ac:dyDescent="0.2">
      <c r="A25" s="25">
        <v>17</v>
      </c>
      <c r="C25" s="398"/>
      <c r="D25" s="399"/>
      <c r="E25" s="133"/>
      <c r="F25" s="134"/>
      <c r="G25" s="135"/>
      <c r="H25" s="198"/>
      <c r="I25" s="144"/>
      <c r="J25" s="144"/>
      <c r="K25" s="4" t="str">
        <f t="shared" si="60"/>
        <v/>
      </c>
      <c r="L25" s="7" t="str">
        <f t="shared" si="10"/>
        <v/>
      </c>
      <c r="M25" s="7" t="str">
        <f t="shared" si="61"/>
        <v/>
      </c>
      <c r="N25" s="7" t="str">
        <f t="shared" si="62"/>
        <v/>
      </c>
      <c r="O25" s="9" t="str">
        <f t="shared" si="63"/>
        <v/>
      </c>
      <c r="P25" s="19" t="s">
        <v>21</v>
      </c>
      <c r="Q25" s="25">
        <v>17</v>
      </c>
      <c r="R25" s="11"/>
      <c r="S25" s="51" t="str">
        <f>IF(OR(COUNTIF($I$9:J24,I25)&gt;=1,COUNTIF(I26:$J$38,I25)&gt;=1),"重複","")</f>
        <v/>
      </c>
      <c r="T25" s="2" t="str">
        <f>IF(OR(COUNTIF($I$9:J24,J25)&gt;=1,COUNTIF(I26:$J$38,J25)&gt;=1),"重複","")</f>
        <v/>
      </c>
      <c r="U25" s="89" t="str">
        <f t="shared" si="49"/>
        <v/>
      </c>
      <c r="V25" s="90"/>
      <c r="W25" s="153" t="s">
        <v>87</v>
      </c>
      <c r="X25" s="71" t="str" cm="1">
        <f t="array" ref="X25">IF(AND(ISBLANK($I$9:$I$38),ISBLANK($J$9:$J$38)),"",SUMIF($E$9:$E$38,W25,K$9:K$38)+INT((SUMIF($E$9:$E$38,W25,M$9:M$38)+INT(SUMIF($E$9:$E$38,W25,O$9:O$38)/30))/12))</f>
        <v/>
      </c>
      <c r="Y25" s="34" t="str">
        <f t="shared" ref="Y25:Y31" si="65">IF(OR(X25="",X25=0),"","年")</f>
        <v/>
      </c>
      <c r="Z25" s="71" t="str" cm="1">
        <f t="array" ref="Z25">IF(AND(ISBLANK($I$9:$I$38),ISBLANK($J$9:$J$38)),"",IF((SUMIF($E$9:$E$38,W25,M$9:M$38)+INT(SUMIF($E$9:$E$38,W25,O$9:O$38)/30))&lt;12,SUMIF($E$9:$E$38,W25,M$9:M$38)+INT(SUMIF($E$9:$E$38,W25,O$9:O$38)/30),12*((SUMIF($E$9:$E$38,W25,M$9:M$38)+INT(SUMIF($E$9:$E$38,W25,O$9:O$38)/30))/12-INT((SUMIF($E$9:$E$38,W25,M$9:M$38)+INT(SUMIF($E$9:$E$38,W25,O$9:O$38)/30))/12))))</f>
        <v/>
      </c>
      <c r="AA25" s="34" t="str">
        <f t="shared" ref="AA25:AA31" si="66">IF(OR(Z25="",Z25=0),"","月")</f>
        <v/>
      </c>
      <c r="AB25" s="34" t="str" cm="1">
        <f t="array" ref="AB25">IF(AND(ISBLANK($I$9:$I$38),ISBLANK($J$9:$J$38)),"",IF(SUMIF($E$9:$E$38,W25,O$9:O$38)&lt;30,SUMIF($E$9:$E$38,W25,O$9:O$38),30*(SUMIF($E$9:$E$38,W25,O$9:O$38)/30-INT(SUMIF($E$9:$E$38,W25,O$9:O$38)/30))))</f>
        <v/>
      </c>
      <c r="AC25" s="40" t="str">
        <f t="shared" si="64"/>
        <v/>
      </c>
      <c r="AD25" s="72"/>
      <c r="AE25" s="72"/>
      <c r="AF25" s="72"/>
      <c r="AG25" s="72"/>
      <c r="AH25" s="72"/>
      <c r="AI25" s="72"/>
      <c r="AJ25" s="25"/>
      <c r="AK25" s="76"/>
      <c r="AL25" s="304" t="e">
        <f t="shared" si="37"/>
        <v>#VALUE!</v>
      </c>
      <c r="AM25" s="312" t="e">
        <f t="shared" si="38"/>
        <v>#VALUE!</v>
      </c>
      <c r="AN25" s="308" t="e">
        <f t="shared" si="39"/>
        <v>#VALUE!</v>
      </c>
      <c r="AO25" s="263"/>
      <c r="AP25" s="257" t="str">
        <f t="shared" si="40"/>
        <v/>
      </c>
      <c r="AQ25" s="258" t="str">
        <f t="shared" si="41"/>
        <v/>
      </c>
      <c r="AR25" s="259" t="str">
        <f t="shared" si="15"/>
        <v>未チェック</v>
      </c>
      <c r="AS25" s="263"/>
      <c r="AT25" s="280" t="str">
        <f t="shared" si="42"/>
        <v>未入力</v>
      </c>
      <c r="AU25" s="281" t="str">
        <f t="shared" si="43"/>
        <v>未入力</v>
      </c>
      <c r="AV25" s="259" t="str">
        <f t="shared" si="16"/>
        <v>まだわかんない</v>
      </c>
      <c r="AW25" s="282" t="str">
        <f t="shared" si="44"/>
        <v>未入力</v>
      </c>
      <c r="AX25" s="281" t="str">
        <f t="shared" si="17"/>
        <v>まだわかんない</v>
      </c>
      <c r="AY25" s="259" t="str">
        <f t="shared" si="45"/>
        <v>未入力</v>
      </c>
      <c r="AZ25" s="249"/>
      <c r="BA25" s="260" t="str">
        <f t="shared" si="18"/>
        <v>-</v>
      </c>
      <c r="BB25" s="261" t="str">
        <f t="shared" si="19"/>
        <v>-</v>
      </c>
      <c r="BC25" s="262" t="str">
        <f t="shared" si="20"/>
        <v>-</v>
      </c>
      <c r="BD25" s="249"/>
      <c r="BE25" s="260" t="str">
        <f t="shared" si="21"/>
        <v>-</v>
      </c>
      <c r="BF25" s="261" t="str">
        <f t="shared" si="22"/>
        <v>-</v>
      </c>
      <c r="BG25" s="262" t="str">
        <f t="shared" si="23"/>
        <v>-</v>
      </c>
      <c r="BH25" s="249"/>
      <c r="BI25" s="260" t="str">
        <f t="shared" si="24"/>
        <v>-</v>
      </c>
      <c r="BJ25" s="261" t="str">
        <f t="shared" si="25"/>
        <v>-</v>
      </c>
      <c r="BK25" s="262" t="str">
        <f t="shared" si="26"/>
        <v>-</v>
      </c>
      <c r="BL25" s="249"/>
      <c r="BM25" s="260" t="str">
        <f t="shared" si="27"/>
        <v>-</v>
      </c>
      <c r="BN25" s="261" t="str">
        <f t="shared" si="28"/>
        <v>-</v>
      </c>
      <c r="BO25" s="262" t="str">
        <f t="shared" si="29"/>
        <v>-</v>
      </c>
      <c r="BP25" s="249"/>
      <c r="BQ25" s="288" t="str">
        <f t="shared" si="30"/>
        <v>-</v>
      </c>
      <c r="BR25" s="289" t="str">
        <f t="shared" si="31"/>
        <v>-</v>
      </c>
      <c r="BS25" s="290" t="str">
        <f t="shared" si="32"/>
        <v>-</v>
      </c>
      <c r="BT25" s="249"/>
      <c r="BU25" s="11"/>
      <c r="BV25" s="253" t="e">
        <f t="shared" si="33"/>
        <v>#VALUE!</v>
      </c>
      <c r="BW25" s="253" t="e">
        <f t="shared" si="34"/>
        <v>#VALUE!</v>
      </c>
      <c r="BX25" s="298" t="e">
        <f t="shared" si="46"/>
        <v>#VALUE!</v>
      </c>
      <c r="BY25" s="126"/>
      <c r="BZ25" s="299" t="e">
        <f t="shared" si="35"/>
        <v>#VALUE!</v>
      </c>
      <c r="CA25" s="299" t="e">
        <f t="shared" si="47"/>
        <v>#VALUE!</v>
      </c>
      <c r="CB25" s="300" t="e">
        <f t="shared" si="48"/>
        <v>#VALUE!</v>
      </c>
      <c r="CC25" s="126"/>
      <c r="CD25" s="300" t="e">
        <f t="shared" si="36"/>
        <v>#VALUE!</v>
      </c>
      <c r="CE25" s="126"/>
      <c r="CF25" s="126"/>
      <c r="CG25" s="126"/>
      <c r="CH25" s="126"/>
      <c r="CI25" s="126"/>
      <c r="CJ25" s="126"/>
      <c r="CK25" s="126"/>
      <c r="CL25" s="126"/>
      <c r="CM25" s="126"/>
      <c r="CN25" s="126"/>
      <c r="CO25" s="126"/>
      <c r="CP25" s="126"/>
      <c r="CQ25" s="126"/>
      <c r="CR25" s="126"/>
      <c r="CS25" s="126"/>
      <c r="CT25" s="126"/>
      <c r="CU25" s="126"/>
      <c r="CV25" s="126"/>
    </row>
    <row r="26" spans="1:100" ht="33" customHeight="1" x14ac:dyDescent="0.2">
      <c r="A26" s="25">
        <v>18</v>
      </c>
      <c r="C26" s="398"/>
      <c r="D26" s="399"/>
      <c r="E26" s="133"/>
      <c r="F26" s="134"/>
      <c r="G26" s="135"/>
      <c r="H26" s="198"/>
      <c r="I26" s="144"/>
      <c r="J26" s="144"/>
      <c r="K26" s="4" t="str">
        <f t="shared" si="60"/>
        <v/>
      </c>
      <c r="L26" s="7" t="str">
        <f t="shared" si="10"/>
        <v/>
      </c>
      <c r="M26" s="7" t="str">
        <f t="shared" si="61"/>
        <v/>
      </c>
      <c r="N26" s="7" t="str">
        <f t="shared" si="62"/>
        <v/>
      </c>
      <c r="O26" s="9" t="str">
        <f t="shared" si="63"/>
        <v/>
      </c>
      <c r="P26" s="19" t="s">
        <v>21</v>
      </c>
      <c r="Q26" s="25">
        <v>18</v>
      </c>
      <c r="R26" s="11"/>
      <c r="S26" s="51" t="str">
        <f>IF(OR(COUNTIF($I$9:J25,I26)&gt;=1,COUNTIF(I27:$J$38,I26)&gt;=1),"重複","")</f>
        <v/>
      </c>
      <c r="T26" s="2" t="str">
        <f>IF(OR(COUNTIF($I$9:J25,J26)&gt;=1,COUNTIF(I27:$J$38,J26)&gt;=1),"重複","")</f>
        <v/>
      </c>
      <c r="U26" s="89" t="str">
        <f t="shared" si="49"/>
        <v/>
      </c>
      <c r="V26" s="90"/>
      <c r="W26" s="153" t="s">
        <v>171</v>
      </c>
      <c r="X26" s="71" t="str" cm="1">
        <f t="array" ref="X26">IF(AND(ISBLANK($I$9:$I$38),ISBLANK($J$9:$J$38)),"",SUMIF($E$9:$E$38,W26,K$9:K$38)+INT((SUMIF($E$9:$E$38,W26,M$9:M$38)+INT(SUMIF($E$9:$E$38,W26,O$9:O$38)/30))/12))</f>
        <v/>
      </c>
      <c r="Y26" s="34" t="str">
        <f t="shared" si="65"/>
        <v/>
      </c>
      <c r="Z26" s="71" t="str" cm="1">
        <f t="array" ref="Z26">IF(AND(ISBLANK($I$9:$I$38),ISBLANK($J$9:$J$38)),"",IF((SUMIF($E$9:$E$38,W26,M$9:M$38)+INT(SUMIF($E$9:$E$38,W26,O$9:O$38)/30))&lt;12,SUMIF($E$9:$E$38,W26,M$9:M$38)+INT(SUMIF($E$9:$E$38,W26,O$9:O$38)/30),12*((SUMIF($E$9:$E$38,W26,M$9:M$38)+INT(SUMIF($E$9:$E$38,W26,O$9:O$38)/30))/12-INT((SUMIF($E$9:$E$38,W26,M$9:M$38)+INT(SUMIF($E$9:$E$38,W26,O$9:O$38)/30))/12))))</f>
        <v/>
      </c>
      <c r="AA26" s="34" t="str">
        <f t="shared" si="66"/>
        <v/>
      </c>
      <c r="AB26" s="34" t="str" cm="1">
        <f t="array" ref="AB26">IF(AND(ISBLANK($I$9:$I$38),ISBLANK($J$9:$J$38)),"",IF(SUMIF($E$9:$E$38,W26,O$9:O$38)&lt;30,SUMIF($E$9:$E$38,W26,O$9:O$38),30*(SUMIF($E$9:$E$38,W26,O$9:O$38)/30-INT(SUMIF($E$9:$E$38,W26,O$9:O$38)/30))))</f>
        <v/>
      </c>
      <c r="AC26" s="40" t="str">
        <f t="shared" si="64"/>
        <v/>
      </c>
      <c r="AD26" s="72"/>
      <c r="AE26" s="72"/>
      <c r="AF26" s="72"/>
      <c r="AG26" s="72"/>
      <c r="AH26" s="72"/>
      <c r="AI26" s="72"/>
      <c r="AJ26" s="26"/>
      <c r="AK26" s="76"/>
      <c r="AL26" s="304" t="e">
        <f t="shared" si="37"/>
        <v>#VALUE!</v>
      </c>
      <c r="AM26" s="312" t="e">
        <f t="shared" si="38"/>
        <v>#VALUE!</v>
      </c>
      <c r="AN26" s="308" t="e">
        <f t="shared" si="39"/>
        <v>#VALUE!</v>
      </c>
      <c r="AO26" s="263"/>
      <c r="AP26" s="257" t="str">
        <f t="shared" si="40"/>
        <v/>
      </c>
      <c r="AQ26" s="258" t="str">
        <f t="shared" si="41"/>
        <v/>
      </c>
      <c r="AR26" s="259" t="str">
        <f t="shared" si="15"/>
        <v>未チェック</v>
      </c>
      <c r="AS26" s="263"/>
      <c r="AT26" s="280" t="str">
        <f t="shared" si="42"/>
        <v>未入力</v>
      </c>
      <c r="AU26" s="281" t="str">
        <f t="shared" si="43"/>
        <v>未入力</v>
      </c>
      <c r="AV26" s="259" t="str">
        <f t="shared" si="16"/>
        <v>まだわかんない</v>
      </c>
      <c r="AW26" s="282" t="str">
        <f t="shared" si="44"/>
        <v>未入力</v>
      </c>
      <c r="AX26" s="281" t="str">
        <f t="shared" si="17"/>
        <v>まだわかんない</v>
      </c>
      <c r="AY26" s="259" t="str">
        <f t="shared" si="45"/>
        <v>未入力</v>
      </c>
      <c r="AZ26" s="249"/>
      <c r="BA26" s="260" t="str">
        <f t="shared" si="18"/>
        <v>-</v>
      </c>
      <c r="BB26" s="261" t="str">
        <f t="shared" si="19"/>
        <v>-</v>
      </c>
      <c r="BC26" s="262" t="str">
        <f t="shared" si="20"/>
        <v>-</v>
      </c>
      <c r="BD26" s="249"/>
      <c r="BE26" s="260" t="str">
        <f t="shared" si="21"/>
        <v>-</v>
      </c>
      <c r="BF26" s="261" t="str">
        <f t="shared" si="22"/>
        <v>-</v>
      </c>
      <c r="BG26" s="262" t="str">
        <f t="shared" si="23"/>
        <v>-</v>
      </c>
      <c r="BH26" s="249"/>
      <c r="BI26" s="260" t="str">
        <f t="shared" si="24"/>
        <v>-</v>
      </c>
      <c r="BJ26" s="261" t="str">
        <f t="shared" si="25"/>
        <v>-</v>
      </c>
      <c r="BK26" s="262" t="str">
        <f t="shared" si="26"/>
        <v>-</v>
      </c>
      <c r="BL26" s="249"/>
      <c r="BM26" s="260" t="str">
        <f t="shared" si="27"/>
        <v>-</v>
      </c>
      <c r="BN26" s="261" t="str">
        <f t="shared" si="28"/>
        <v>-</v>
      </c>
      <c r="BO26" s="262" t="str">
        <f t="shared" si="29"/>
        <v>-</v>
      </c>
      <c r="BP26" s="249"/>
      <c r="BQ26" s="288" t="str">
        <f t="shared" si="30"/>
        <v>-</v>
      </c>
      <c r="BR26" s="289" t="str">
        <f t="shared" si="31"/>
        <v>-</v>
      </c>
      <c r="BS26" s="290" t="str">
        <f t="shared" si="32"/>
        <v>-</v>
      </c>
      <c r="BT26" s="249"/>
      <c r="BU26" s="11"/>
      <c r="BV26" s="253" t="e">
        <f t="shared" si="33"/>
        <v>#VALUE!</v>
      </c>
      <c r="BW26" s="253" t="e">
        <f t="shared" si="34"/>
        <v>#VALUE!</v>
      </c>
      <c r="BX26" s="298" t="e">
        <f t="shared" si="46"/>
        <v>#VALUE!</v>
      </c>
      <c r="BY26" s="126"/>
      <c r="BZ26" s="299" t="e">
        <f t="shared" si="35"/>
        <v>#VALUE!</v>
      </c>
      <c r="CA26" s="299" t="e">
        <f t="shared" si="47"/>
        <v>#VALUE!</v>
      </c>
      <c r="CB26" s="300" t="e">
        <f t="shared" si="48"/>
        <v>#VALUE!</v>
      </c>
      <c r="CC26" s="126"/>
      <c r="CD26" s="300" t="e">
        <f t="shared" si="36"/>
        <v>#VALUE!</v>
      </c>
      <c r="CE26" s="126"/>
      <c r="CF26" s="126"/>
      <c r="CG26" s="126"/>
      <c r="CH26" s="126"/>
      <c r="CI26" s="126"/>
      <c r="CJ26" s="126"/>
      <c r="CK26" s="126"/>
      <c r="CL26" s="126"/>
      <c r="CM26" s="126"/>
      <c r="CN26" s="126"/>
      <c r="CO26" s="126"/>
      <c r="CP26" s="126"/>
      <c r="CQ26" s="126"/>
      <c r="CR26" s="126"/>
      <c r="CS26" s="126"/>
      <c r="CT26" s="126"/>
      <c r="CU26" s="126"/>
      <c r="CV26" s="126"/>
    </row>
    <row r="27" spans="1:100" ht="33" customHeight="1" x14ac:dyDescent="0.2">
      <c r="A27" s="25">
        <v>19</v>
      </c>
      <c r="C27" s="398"/>
      <c r="D27" s="399"/>
      <c r="E27" s="133"/>
      <c r="F27" s="134"/>
      <c r="G27" s="135"/>
      <c r="H27" s="198"/>
      <c r="I27" s="144"/>
      <c r="J27" s="144"/>
      <c r="K27" s="4" t="str">
        <f t="shared" si="60"/>
        <v/>
      </c>
      <c r="L27" s="7" t="str">
        <f t="shared" si="10"/>
        <v/>
      </c>
      <c r="M27" s="7" t="str">
        <f t="shared" si="61"/>
        <v/>
      </c>
      <c r="N27" s="7" t="str">
        <f t="shared" si="62"/>
        <v/>
      </c>
      <c r="O27" s="9" t="str">
        <f t="shared" si="63"/>
        <v/>
      </c>
      <c r="P27" s="19" t="s">
        <v>21</v>
      </c>
      <c r="Q27" s="25">
        <v>19</v>
      </c>
      <c r="R27" s="11"/>
      <c r="S27" s="51" t="str">
        <f>IF(OR(COUNTIF($I$9:J26,I27)&gt;=1,COUNTIF(I28:$J$38,I27)&gt;=1),"重複","")</f>
        <v/>
      </c>
      <c r="T27" s="2" t="str">
        <f>IF(OR(COUNTIF($I$9:J26,J27)&gt;=1,COUNTIF(I28:$J$38,J27)&gt;=1),"重複","")</f>
        <v/>
      </c>
      <c r="U27" s="89" t="str">
        <f t="shared" si="49"/>
        <v/>
      </c>
      <c r="V27" s="90"/>
      <c r="W27" s="153" t="s">
        <v>172</v>
      </c>
      <c r="X27" s="71" t="str" cm="1">
        <f t="array" ref="X27">IF(AND(ISBLANK($I$9:$I$38),ISBLANK($J$9:$J$38)),"",SUMIF($E$9:$E$38,W27,K$9:K$38)+INT((SUMIF($E$9:$E$38,W27,M$9:M$38)+INT(SUMIF($E$9:$E$38,W27,O$9:O$38)/30))/12))</f>
        <v/>
      </c>
      <c r="Y27" s="34" t="str">
        <f t="shared" si="65"/>
        <v/>
      </c>
      <c r="Z27" s="71" t="str" cm="1">
        <f t="array" ref="Z27">IF(AND(ISBLANK($I$9:$I$38),ISBLANK($J$9:$J$38)),"",IF((SUMIF($E$9:$E$38,W27,M$9:M$38)+INT(SUMIF($E$9:$E$38,W27,O$9:O$38)/30))&lt;12,SUMIF($E$9:$E$38,W27,M$9:M$38)+INT(SUMIF($E$9:$E$38,W27,O$9:O$38)/30),12*((SUMIF($E$9:$E$38,W27,M$9:M$38)+INT(SUMIF($E$9:$E$38,W27,O$9:O$38)/30))/12-INT((SUMIF($E$9:$E$38,W27,M$9:M$38)+INT(SUMIF($E$9:$E$38,W27,O$9:O$38)/30))/12))))</f>
        <v/>
      </c>
      <c r="AA27" s="34" t="str">
        <f t="shared" si="66"/>
        <v/>
      </c>
      <c r="AB27" s="34" t="str" cm="1">
        <f t="array" ref="AB27">IF(AND(ISBLANK($I$9:$I$38),ISBLANK($J$9:$J$38)),"",IF(SUMIF($E$9:$E$38,W27,O$9:O$38)&lt;30,SUMIF($E$9:$E$38,W27,O$9:O$38),30*(SUMIF($E$9:$E$38,W27,O$9:O$38)/30-INT(SUMIF($E$9:$E$38,W27,O$9:O$38)/30))))</f>
        <v/>
      </c>
      <c r="AC27" s="40" t="str">
        <f t="shared" si="64"/>
        <v/>
      </c>
      <c r="AD27" s="72"/>
      <c r="AE27" s="72"/>
      <c r="AF27" s="72"/>
      <c r="AG27" s="72"/>
      <c r="AH27" s="72"/>
      <c r="AI27" s="72"/>
      <c r="AJ27" s="26"/>
      <c r="AK27" s="76"/>
      <c r="AL27" s="304" t="e">
        <f t="shared" si="37"/>
        <v>#VALUE!</v>
      </c>
      <c r="AM27" s="312" t="e">
        <f t="shared" si="38"/>
        <v>#VALUE!</v>
      </c>
      <c r="AN27" s="308" t="e">
        <f t="shared" si="39"/>
        <v>#VALUE!</v>
      </c>
      <c r="AO27" s="263"/>
      <c r="AP27" s="257" t="str">
        <f t="shared" si="40"/>
        <v/>
      </c>
      <c r="AQ27" s="258" t="str">
        <f t="shared" si="41"/>
        <v/>
      </c>
      <c r="AR27" s="259" t="str">
        <f t="shared" si="15"/>
        <v>未チェック</v>
      </c>
      <c r="AS27" s="263"/>
      <c r="AT27" s="280" t="str">
        <f t="shared" si="42"/>
        <v>未入力</v>
      </c>
      <c r="AU27" s="281" t="str">
        <f t="shared" si="43"/>
        <v>未入力</v>
      </c>
      <c r="AV27" s="259" t="str">
        <f t="shared" si="16"/>
        <v>まだわかんない</v>
      </c>
      <c r="AW27" s="282" t="str">
        <f t="shared" si="44"/>
        <v>未入力</v>
      </c>
      <c r="AX27" s="281" t="str">
        <f t="shared" si="17"/>
        <v>まだわかんない</v>
      </c>
      <c r="AY27" s="259" t="str">
        <f t="shared" si="45"/>
        <v>未入力</v>
      </c>
      <c r="AZ27" s="249"/>
      <c r="BA27" s="260" t="str">
        <f t="shared" si="18"/>
        <v>-</v>
      </c>
      <c r="BB27" s="261" t="str">
        <f t="shared" si="19"/>
        <v>-</v>
      </c>
      <c r="BC27" s="262" t="str">
        <f t="shared" si="20"/>
        <v>-</v>
      </c>
      <c r="BD27" s="249"/>
      <c r="BE27" s="260" t="str">
        <f t="shared" si="21"/>
        <v>-</v>
      </c>
      <c r="BF27" s="261" t="str">
        <f t="shared" si="22"/>
        <v>-</v>
      </c>
      <c r="BG27" s="262" t="str">
        <f t="shared" si="23"/>
        <v>-</v>
      </c>
      <c r="BH27" s="249"/>
      <c r="BI27" s="260" t="str">
        <f t="shared" si="24"/>
        <v>-</v>
      </c>
      <c r="BJ27" s="261" t="str">
        <f t="shared" si="25"/>
        <v>-</v>
      </c>
      <c r="BK27" s="262" t="str">
        <f t="shared" si="26"/>
        <v>-</v>
      </c>
      <c r="BL27" s="249"/>
      <c r="BM27" s="260" t="str">
        <f t="shared" si="27"/>
        <v>-</v>
      </c>
      <c r="BN27" s="261" t="str">
        <f t="shared" si="28"/>
        <v>-</v>
      </c>
      <c r="BO27" s="262" t="str">
        <f t="shared" si="29"/>
        <v>-</v>
      </c>
      <c r="BP27" s="249"/>
      <c r="BQ27" s="288" t="str">
        <f t="shared" si="30"/>
        <v>-</v>
      </c>
      <c r="BR27" s="289" t="str">
        <f t="shared" si="31"/>
        <v>-</v>
      </c>
      <c r="BS27" s="290" t="str">
        <f t="shared" si="32"/>
        <v>-</v>
      </c>
      <c r="BT27" s="249"/>
      <c r="BU27" s="11"/>
      <c r="BV27" s="253" t="e">
        <f t="shared" si="33"/>
        <v>#VALUE!</v>
      </c>
      <c r="BW27" s="253" t="e">
        <f t="shared" si="34"/>
        <v>#VALUE!</v>
      </c>
      <c r="BX27" s="298" t="e">
        <f t="shared" si="46"/>
        <v>#VALUE!</v>
      </c>
      <c r="BY27" s="126"/>
      <c r="BZ27" s="299" t="e">
        <f t="shared" si="35"/>
        <v>#VALUE!</v>
      </c>
      <c r="CA27" s="299" t="e">
        <f t="shared" si="47"/>
        <v>#VALUE!</v>
      </c>
      <c r="CB27" s="300" t="e">
        <f t="shared" si="48"/>
        <v>#VALUE!</v>
      </c>
      <c r="CC27" s="126"/>
      <c r="CD27" s="300" t="e">
        <f t="shared" si="36"/>
        <v>#VALUE!</v>
      </c>
      <c r="CE27" s="126"/>
      <c r="CF27" s="126"/>
      <c r="CG27" s="126"/>
      <c r="CH27" s="126"/>
      <c r="CI27" s="126"/>
      <c r="CJ27" s="126"/>
      <c r="CK27" s="126"/>
      <c r="CL27" s="126"/>
      <c r="CM27" s="126"/>
      <c r="CN27" s="126"/>
      <c r="CO27" s="126"/>
      <c r="CP27" s="126"/>
      <c r="CQ27" s="126"/>
      <c r="CR27" s="126"/>
      <c r="CS27" s="126"/>
      <c r="CT27" s="126"/>
      <c r="CU27" s="126"/>
      <c r="CV27" s="126"/>
    </row>
    <row r="28" spans="1:100" ht="33" customHeight="1" thickBot="1" x14ac:dyDescent="0.25">
      <c r="A28" s="25">
        <v>20</v>
      </c>
      <c r="C28" s="400"/>
      <c r="D28" s="401"/>
      <c r="E28" s="138"/>
      <c r="F28" s="139"/>
      <c r="G28" s="140"/>
      <c r="H28" s="352"/>
      <c r="I28" s="146"/>
      <c r="J28" s="146"/>
      <c r="K28" s="283" t="str">
        <f t="shared" si="60"/>
        <v/>
      </c>
      <c r="L28" s="8" t="str">
        <f t="shared" si="10"/>
        <v/>
      </c>
      <c r="M28" s="8" t="str">
        <f t="shared" si="61"/>
        <v/>
      </c>
      <c r="N28" s="8" t="str">
        <f t="shared" si="62"/>
        <v/>
      </c>
      <c r="O28" s="99" t="str">
        <f t="shared" si="63"/>
        <v/>
      </c>
      <c r="P28" s="100" t="s">
        <v>21</v>
      </c>
      <c r="Q28" s="25">
        <v>20</v>
      </c>
      <c r="R28" s="11"/>
      <c r="S28" s="51" t="str">
        <f>IF(OR(COUNTIF($I$9:J27,I28)&gt;=1,COUNTIF(I29:$J$38,I28)&gt;=1),"重複","")</f>
        <v/>
      </c>
      <c r="T28" s="2" t="str">
        <f>IF(OR(COUNTIF($I$9:J27,J28)&gt;=1,COUNTIF(I29:$J$38,J28)&gt;=1),"重複","")</f>
        <v/>
      </c>
      <c r="U28" s="89" t="str">
        <f t="shared" si="49"/>
        <v/>
      </c>
      <c r="V28" s="90"/>
      <c r="W28" s="153" t="s">
        <v>173</v>
      </c>
      <c r="X28" s="71" t="str" cm="1">
        <f t="array" ref="X28">IF(AND(ISBLANK($I$9:$I$38),ISBLANK($J$9:$J$38)),"",SUMIF($E$9:$E$38,W28,K$9:K$38)+INT((SUMIF($E$9:$E$38,W28,M$9:M$38)+INT(SUMIF($E$9:$E$38,W28,O$9:O$38)/30))/12))</f>
        <v/>
      </c>
      <c r="Y28" s="34" t="str">
        <f t="shared" si="65"/>
        <v/>
      </c>
      <c r="Z28" s="71" t="str" cm="1">
        <f t="array" ref="Z28">IF(AND(ISBLANK($I$9:$I$38),ISBLANK($J$9:$J$38)),"",IF((SUMIF($E$9:$E$38,W28,M$9:M$38)+INT(SUMIF($E$9:$E$38,W28,O$9:O$38)/30))&lt;12,SUMIF($E$9:$E$38,W28,M$9:M$38)+INT(SUMIF($E$9:$E$38,W28,O$9:O$38)/30),12*((SUMIF($E$9:$E$38,W28,M$9:M$38)+INT(SUMIF($E$9:$E$38,W28,O$9:O$38)/30))/12-INT((SUMIF($E$9:$E$38,W28,M$9:M$38)+INT(SUMIF($E$9:$E$38,W28,O$9:O$38)/30))/12))))</f>
        <v/>
      </c>
      <c r="AA28" s="34" t="str">
        <f t="shared" si="66"/>
        <v/>
      </c>
      <c r="AB28" s="34" t="str" cm="1">
        <f t="array" ref="AB28">IF(AND(ISBLANK($I$9:$I$38),ISBLANK($J$9:$J$38)),"",IF(SUMIF($E$9:$E$38,W28,O$9:O$38)&lt;30,SUMIF($E$9:$E$38,W28,O$9:O$38),30*(SUMIF($E$9:$E$38,W28,O$9:O$38)/30-INT(SUMIF($E$9:$E$38,W28,O$9:O$38)/30))))</f>
        <v/>
      </c>
      <c r="AC28" s="40" t="str">
        <f t="shared" si="64"/>
        <v/>
      </c>
      <c r="AD28" s="72"/>
      <c r="AE28" s="72"/>
      <c r="AF28" s="72"/>
      <c r="AG28" s="72"/>
      <c r="AH28" s="72"/>
      <c r="AI28" s="72"/>
      <c r="AJ28" s="26"/>
      <c r="AK28" s="76"/>
      <c r="AL28" s="304" t="e">
        <f t="shared" si="37"/>
        <v>#VALUE!</v>
      </c>
      <c r="AM28" s="312" t="e">
        <f t="shared" si="38"/>
        <v>#VALUE!</v>
      </c>
      <c r="AN28" s="308" t="e">
        <f t="shared" si="39"/>
        <v>#VALUE!</v>
      </c>
      <c r="AO28" s="263"/>
      <c r="AP28" s="257" t="str">
        <f t="shared" si="40"/>
        <v/>
      </c>
      <c r="AQ28" s="258" t="str">
        <f t="shared" si="41"/>
        <v/>
      </c>
      <c r="AR28" s="259" t="str">
        <f t="shared" si="15"/>
        <v>未チェック</v>
      </c>
      <c r="AS28" s="263"/>
      <c r="AT28" s="280" t="str">
        <f t="shared" si="42"/>
        <v>未入力</v>
      </c>
      <c r="AU28" s="281" t="str">
        <f t="shared" si="43"/>
        <v>未入力</v>
      </c>
      <c r="AV28" s="259" t="str">
        <f t="shared" si="16"/>
        <v>まだわかんない</v>
      </c>
      <c r="AW28" s="282" t="str">
        <f t="shared" si="44"/>
        <v>未入力</v>
      </c>
      <c r="AX28" s="281" t="str">
        <f t="shared" si="17"/>
        <v>まだわかんない</v>
      </c>
      <c r="AY28" s="259" t="str">
        <f t="shared" si="45"/>
        <v>未入力</v>
      </c>
      <c r="AZ28" s="249"/>
      <c r="BA28" s="260" t="str">
        <f t="shared" si="18"/>
        <v>-</v>
      </c>
      <c r="BB28" s="261" t="str">
        <f t="shared" si="19"/>
        <v>-</v>
      </c>
      <c r="BC28" s="262" t="str">
        <f t="shared" si="20"/>
        <v>-</v>
      </c>
      <c r="BD28" s="249"/>
      <c r="BE28" s="260" t="str">
        <f t="shared" si="21"/>
        <v>-</v>
      </c>
      <c r="BF28" s="261" t="str">
        <f t="shared" si="22"/>
        <v>-</v>
      </c>
      <c r="BG28" s="262" t="str">
        <f t="shared" si="23"/>
        <v>-</v>
      </c>
      <c r="BH28" s="249"/>
      <c r="BI28" s="260" t="str">
        <f t="shared" si="24"/>
        <v>-</v>
      </c>
      <c r="BJ28" s="261" t="str">
        <f t="shared" si="25"/>
        <v>-</v>
      </c>
      <c r="BK28" s="262" t="str">
        <f t="shared" si="26"/>
        <v>-</v>
      </c>
      <c r="BL28" s="249"/>
      <c r="BM28" s="260" t="str">
        <f t="shared" si="27"/>
        <v>-</v>
      </c>
      <c r="BN28" s="261" t="str">
        <f t="shared" si="28"/>
        <v>-</v>
      </c>
      <c r="BO28" s="262" t="str">
        <f t="shared" si="29"/>
        <v>-</v>
      </c>
      <c r="BP28" s="249"/>
      <c r="BQ28" s="288" t="str">
        <f t="shared" si="30"/>
        <v>-</v>
      </c>
      <c r="BR28" s="289" t="str">
        <f t="shared" si="31"/>
        <v>-</v>
      </c>
      <c r="BS28" s="290" t="str">
        <f t="shared" si="32"/>
        <v>-</v>
      </c>
      <c r="BT28" s="249"/>
      <c r="BU28" s="11"/>
      <c r="BV28" s="253" t="e">
        <f t="shared" si="33"/>
        <v>#VALUE!</v>
      </c>
      <c r="BW28" s="253" t="e">
        <f t="shared" si="34"/>
        <v>#VALUE!</v>
      </c>
      <c r="BX28" s="298" t="e">
        <f t="shared" si="46"/>
        <v>#VALUE!</v>
      </c>
      <c r="BY28" s="126"/>
      <c r="BZ28" s="299" t="e">
        <f t="shared" si="35"/>
        <v>#VALUE!</v>
      </c>
      <c r="CA28" s="299" t="e">
        <f t="shared" si="47"/>
        <v>#VALUE!</v>
      </c>
      <c r="CB28" s="300" t="e">
        <f t="shared" si="48"/>
        <v>#VALUE!</v>
      </c>
      <c r="CC28" s="126"/>
      <c r="CD28" s="300" t="e">
        <f t="shared" si="36"/>
        <v>#VALUE!</v>
      </c>
      <c r="CE28" s="126"/>
      <c r="CF28" s="126"/>
      <c r="CG28" s="126"/>
      <c r="CH28" s="126"/>
      <c r="CI28" s="126"/>
      <c r="CJ28" s="126"/>
      <c r="CK28" s="126"/>
      <c r="CL28" s="126"/>
      <c r="CM28" s="126"/>
      <c r="CN28" s="126"/>
      <c r="CO28" s="126"/>
      <c r="CP28" s="126"/>
      <c r="CQ28" s="126"/>
      <c r="CR28" s="126"/>
      <c r="CS28" s="126"/>
      <c r="CT28" s="126"/>
      <c r="CU28" s="126"/>
      <c r="CV28" s="126"/>
    </row>
    <row r="29" spans="1:100" ht="33" customHeight="1" x14ac:dyDescent="0.2">
      <c r="A29" s="25">
        <v>21</v>
      </c>
      <c r="C29" s="433"/>
      <c r="D29" s="434"/>
      <c r="E29" s="129"/>
      <c r="F29" s="130"/>
      <c r="G29" s="131"/>
      <c r="H29" s="129"/>
      <c r="I29" s="143"/>
      <c r="J29" s="143"/>
      <c r="K29" s="1" t="str">
        <f t="shared" ref="K29:K38" si="67">IF(OR($AR29="",$AR29="×",$AR29="未チェック"),"",IF(AL29=0,"",AL29))</f>
        <v/>
      </c>
      <c r="L29" s="6" t="str">
        <f t="shared" ref="L29:L38" si="68">IF(K29="","","年")</f>
        <v/>
      </c>
      <c r="M29" s="6" t="str">
        <f t="shared" ref="M29:M38" si="69">IF(OR($AR29="",$AR29="×",$AR29="未チェック"),"",IF(AND(AL29=0,AM29=0),"",AM29))</f>
        <v/>
      </c>
      <c r="N29" s="6" t="str">
        <f t="shared" ref="N29:N38" si="70">IF(AND(K29="",M29=""),"","月")</f>
        <v/>
      </c>
      <c r="O29" s="6" t="str">
        <f t="shared" ref="O29:O38" si="71">IF(OR($AR29="",$AR29="×",$AR29="未チェック"),"",AN29)</f>
        <v/>
      </c>
      <c r="P29" s="23" t="s">
        <v>21</v>
      </c>
      <c r="Q29" s="25">
        <v>21</v>
      </c>
      <c r="R29" s="11"/>
      <c r="S29" s="51" t="str">
        <f>IF(OR(COUNTIF($I$9:J28,I29)&gt;=1,COUNTIF(I30:$J$38,I29)&gt;=1),"重複","")</f>
        <v/>
      </c>
      <c r="T29" s="2" t="str">
        <f>IF(OR(COUNTIF($I$9:J28,J29)&gt;=1,COUNTIF(I30:$J$38,J29)&gt;=1),"重複","")</f>
        <v/>
      </c>
      <c r="U29" s="89" t="str">
        <f t="shared" si="49"/>
        <v/>
      </c>
      <c r="V29" s="90"/>
      <c r="W29" s="153" t="s">
        <v>140</v>
      </c>
      <c r="X29" s="71" t="str" cm="1">
        <f t="array" ref="X29">IF(AND(ISBLANK($I$9:$I$38),ISBLANK($J$9:$J$38)),"",SUMIF($E$9:$E$38,W29,K$9:K$38)+INT((SUMIF($E$9:$E$38,W29,M$9:M$38)+INT(SUMIF($E$9:$E$38,W29,O$9:O$38)/30))/12))</f>
        <v/>
      </c>
      <c r="Y29" s="34" t="str">
        <f t="shared" si="65"/>
        <v/>
      </c>
      <c r="Z29" s="71" t="str" cm="1">
        <f t="array" ref="Z29">IF(AND(ISBLANK($I$9:$I$38),ISBLANK($J$9:$J$38)),"",IF((SUMIF($E$9:$E$38,W29,M$9:M$38)+INT(SUMIF($E$9:$E$38,W29,O$9:O$38)/30))&lt;12,SUMIF($E$9:$E$38,W29,M$9:M$38)+INT(SUMIF($E$9:$E$38,W29,O$9:O$38)/30),12*((SUMIF($E$9:$E$38,W29,M$9:M$38)+INT(SUMIF($E$9:$E$38,W29,O$9:O$38)/30))/12-INT((SUMIF($E$9:$E$38,W29,M$9:M$38)+INT(SUMIF($E$9:$E$38,W29,O$9:O$38)/30))/12))))</f>
        <v/>
      </c>
      <c r="AA29" s="34" t="str">
        <f t="shared" si="66"/>
        <v/>
      </c>
      <c r="AB29" s="34" t="str" cm="1">
        <f t="array" ref="AB29">IF(AND(ISBLANK($I$9:$I$38),ISBLANK($J$9:$J$38)),"",IF(SUMIF($E$9:$E$38,W29,O$9:O$38)&lt;30,SUMIF($E$9:$E$38,W29,O$9:O$38),30*(SUMIF($E$9:$E$38,W29,O$9:O$38)/30-INT(SUMIF($E$9:$E$38,W29,O$9:O$38)/30))))</f>
        <v/>
      </c>
      <c r="AC29" s="40" t="str">
        <f t="shared" si="64"/>
        <v/>
      </c>
      <c r="AD29" s="72"/>
      <c r="AE29" s="72"/>
      <c r="AF29" s="72"/>
      <c r="AG29" s="72"/>
      <c r="AH29" s="72"/>
      <c r="AI29" s="72"/>
      <c r="AJ29" s="26"/>
      <c r="AK29" s="76"/>
      <c r="AL29" s="304" t="e">
        <f t="shared" si="37"/>
        <v>#VALUE!</v>
      </c>
      <c r="AM29" s="312" t="e">
        <f t="shared" si="38"/>
        <v>#VALUE!</v>
      </c>
      <c r="AN29" s="308" t="e">
        <f t="shared" si="39"/>
        <v>#VALUE!</v>
      </c>
      <c r="AO29" s="263"/>
      <c r="AP29" s="257" t="str">
        <f t="shared" si="40"/>
        <v/>
      </c>
      <c r="AQ29" s="258" t="str">
        <f t="shared" si="41"/>
        <v/>
      </c>
      <c r="AR29" s="259" t="str">
        <f t="shared" si="15"/>
        <v>未チェック</v>
      </c>
      <c r="AS29" s="263"/>
      <c r="AT29" s="280" t="str">
        <f t="shared" si="42"/>
        <v>未入力</v>
      </c>
      <c r="AU29" s="281" t="str">
        <f t="shared" si="43"/>
        <v>未入力</v>
      </c>
      <c r="AV29" s="259" t="str">
        <f t="shared" si="16"/>
        <v>まだわかんない</v>
      </c>
      <c r="AW29" s="282" t="str">
        <f t="shared" si="44"/>
        <v>未入力</v>
      </c>
      <c r="AX29" s="281" t="str">
        <f t="shared" si="17"/>
        <v>まだわかんない</v>
      </c>
      <c r="AY29" s="259" t="str">
        <f t="shared" si="45"/>
        <v>未入力</v>
      </c>
      <c r="AZ29" s="249"/>
      <c r="BA29" s="260" t="str">
        <f t="shared" si="18"/>
        <v>-</v>
      </c>
      <c r="BB29" s="261" t="str">
        <f t="shared" si="19"/>
        <v>-</v>
      </c>
      <c r="BC29" s="262" t="str">
        <f t="shared" si="20"/>
        <v>-</v>
      </c>
      <c r="BD29" s="249"/>
      <c r="BE29" s="260" t="str">
        <f t="shared" si="21"/>
        <v>-</v>
      </c>
      <c r="BF29" s="261" t="str">
        <f t="shared" si="22"/>
        <v>-</v>
      </c>
      <c r="BG29" s="262" t="str">
        <f t="shared" si="23"/>
        <v>-</v>
      </c>
      <c r="BH29" s="249"/>
      <c r="BI29" s="260" t="str">
        <f t="shared" si="24"/>
        <v>-</v>
      </c>
      <c r="BJ29" s="261" t="str">
        <f t="shared" si="25"/>
        <v>-</v>
      </c>
      <c r="BK29" s="262" t="str">
        <f t="shared" si="26"/>
        <v>-</v>
      </c>
      <c r="BL29" s="249"/>
      <c r="BM29" s="260" t="str">
        <f t="shared" si="27"/>
        <v>-</v>
      </c>
      <c r="BN29" s="261" t="str">
        <f t="shared" si="28"/>
        <v>-</v>
      </c>
      <c r="BO29" s="262" t="str">
        <f t="shared" si="29"/>
        <v>-</v>
      </c>
      <c r="BP29" s="249"/>
      <c r="BQ29" s="288" t="str">
        <f t="shared" si="30"/>
        <v>-</v>
      </c>
      <c r="BR29" s="289" t="str">
        <f t="shared" si="31"/>
        <v>-</v>
      </c>
      <c r="BS29" s="290" t="str">
        <f t="shared" si="32"/>
        <v>-</v>
      </c>
      <c r="BT29" s="249"/>
      <c r="BU29" s="11"/>
      <c r="BV29" s="253" t="e">
        <f t="shared" si="33"/>
        <v>#VALUE!</v>
      </c>
      <c r="BW29" s="253" t="e">
        <f t="shared" si="34"/>
        <v>#VALUE!</v>
      </c>
      <c r="BX29" s="298" t="e">
        <f t="shared" si="46"/>
        <v>#VALUE!</v>
      </c>
      <c r="BY29" s="126"/>
      <c r="BZ29" s="299" t="e">
        <f t="shared" si="35"/>
        <v>#VALUE!</v>
      </c>
      <c r="CA29" s="299" t="e">
        <f t="shared" si="47"/>
        <v>#VALUE!</v>
      </c>
      <c r="CB29" s="300" t="e">
        <f t="shared" si="48"/>
        <v>#VALUE!</v>
      </c>
      <c r="CC29" s="126"/>
      <c r="CD29" s="300" t="e">
        <f t="shared" si="36"/>
        <v>#VALUE!</v>
      </c>
      <c r="CE29" s="126"/>
      <c r="CF29" s="126"/>
      <c r="CG29" s="126"/>
      <c r="CH29" s="126"/>
      <c r="CI29" s="126"/>
      <c r="CJ29" s="126"/>
      <c r="CK29" s="126"/>
      <c r="CL29" s="126"/>
      <c r="CM29" s="126"/>
      <c r="CN29" s="126"/>
      <c r="CO29" s="126"/>
      <c r="CP29" s="126"/>
      <c r="CQ29" s="126"/>
      <c r="CR29" s="126"/>
      <c r="CS29" s="126"/>
      <c r="CT29" s="126"/>
      <c r="CU29" s="126"/>
      <c r="CV29" s="126"/>
    </row>
    <row r="30" spans="1:100" ht="33" customHeight="1" x14ac:dyDescent="0.2">
      <c r="A30" s="25">
        <v>22</v>
      </c>
      <c r="C30" s="398"/>
      <c r="D30" s="399"/>
      <c r="E30" s="133"/>
      <c r="F30" s="134"/>
      <c r="G30" s="135"/>
      <c r="H30" s="198"/>
      <c r="I30" s="144"/>
      <c r="J30" s="144"/>
      <c r="K30" s="4" t="str">
        <f t="shared" si="67"/>
        <v/>
      </c>
      <c r="L30" s="7" t="str">
        <f t="shared" si="68"/>
        <v/>
      </c>
      <c r="M30" s="7" t="str">
        <f t="shared" si="69"/>
        <v/>
      </c>
      <c r="N30" s="7" t="str">
        <f t="shared" si="70"/>
        <v/>
      </c>
      <c r="O30" s="9" t="str">
        <f t="shared" si="71"/>
        <v/>
      </c>
      <c r="P30" s="19" t="s">
        <v>21</v>
      </c>
      <c r="Q30" s="25">
        <v>22</v>
      </c>
      <c r="R30" s="11"/>
      <c r="S30" s="51" t="str">
        <f>IF(OR(COUNTIF($I$9:J29,I30)&gt;=1,COUNTIF(I31:$J$38,I30)&gt;=1),"重複","")</f>
        <v/>
      </c>
      <c r="T30" s="2" t="str">
        <f>IF(OR(COUNTIF($I$9:J29,J30)&gt;=1,COUNTIF(I31:$J$38,J30)&gt;=1),"重複","")</f>
        <v/>
      </c>
      <c r="U30" s="89" t="str">
        <f t="shared" si="49"/>
        <v/>
      </c>
      <c r="V30" s="90"/>
      <c r="W30" s="153" t="s">
        <v>18</v>
      </c>
      <c r="X30" s="71" t="str" cm="1">
        <f t="array" ref="X30">IF(AND(ISBLANK($I$9:$I$38),ISBLANK($J$9:$J$38)),"",SUMIF($E$9:$E$38,W30,K$9:K$38)+INT((SUMIF($E$9:$E$38,W30,M$9:M$38)+INT(SUMIF($E$9:$E$38,W30,O$9:O$38)/30))/12))</f>
        <v/>
      </c>
      <c r="Y30" s="34" t="str">
        <f t="shared" si="65"/>
        <v/>
      </c>
      <c r="Z30" s="71" t="str" cm="1">
        <f t="array" ref="Z30">IF(AND(ISBLANK($I$9:$I$38),ISBLANK($J$9:$J$38)),"",IF((SUMIF($E$9:$E$38,W30,M$9:M$38)+INT(SUMIF($E$9:$E$38,W30,O$9:O$38)/30))&lt;12,SUMIF($E$9:$E$38,W30,M$9:M$38)+INT(SUMIF($E$9:$E$38,W30,O$9:O$38)/30),12*((SUMIF($E$9:$E$38,W30,M$9:M$38)+INT(SUMIF($E$9:$E$38,W30,O$9:O$38)/30))/12-INT((SUMIF($E$9:$E$38,W30,M$9:M$38)+INT(SUMIF($E$9:$E$38,W30,O$9:O$38)/30))/12))))</f>
        <v/>
      </c>
      <c r="AA30" s="34" t="str">
        <f t="shared" si="66"/>
        <v/>
      </c>
      <c r="AB30" s="34" t="str" cm="1">
        <f t="array" ref="AB30">IF(AND(ISBLANK($I$9:$I$38),ISBLANK($J$9:$J$38)),"",IF(SUMIF($E$9:$E$38,W30,O$9:O$38)&lt;30,SUMIF($E$9:$E$38,W30,O$9:O$38),30*(SUMIF($E$9:$E$38,W30,O$9:O$38)/30-INT(SUMIF($E$9:$E$38,W30,O$9:O$38)/30))))</f>
        <v/>
      </c>
      <c r="AC30" s="40" t="str">
        <f t="shared" si="64"/>
        <v/>
      </c>
      <c r="AD30" s="72"/>
      <c r="AE30" s="72"/>
      <c r="AF30" s="72"/>
      <c r="AG30" s="72"/>
      <c r="AH30" s="72"/>
      <c r="AI30" s="72"/>
      <c r="AJ30" s="26"/>
      <c r="AK30" s="76"/>
      <c r="AL30" s="304" t="e">
        <f t="shared" si="37"/>
        <v>#VALUE!</v>
      </c>
      <c r="AM30" s="312" t="e">
        <f t="shared" si="38"/>
        <v>#VALUE!</v>
      </c>
      <c r="AN30" s="308" t="e">
        <f t="shared" si="39"/>
        <v>#VALUE!</v>
      </c>
      <c r="AO30" s="263"/>
      <c r="AP30" s="257" t="str">
        <f t="shared" si="40"/>
        <v/>
      </c>
      <c r="AQ30" s="258" t="str">
        <f t="shared" si="41"/>
        <v/>
      </c>
      <c r="AR30" s="259" t="str">
        <f t="shared" si="15"/>
        <v>未チェック</v>
      </c>
      <c r="AS30" s="263"/>
      <c r="AT30" s="280" t="str">
        <f t="shared" si="42"/>
        <v>未入力</v>
      </c>
      <c r="AU30" s="281" t="str">
        <f t="shared" si="43"/>
        <v>未入力</v>
      </c>
      <c r="AV30" s="259" t="str">
        <f t="shared" si="16"/>
        <v>まだわかんない</v>
      </c>
      <c r="AW30" s="282" t="str">
        <f t="shared" si="44"/>
        <v>未入力</v>
      </c>
      <c r="AX30" s="281" t="str">
        <f t="shared" si="17"/>
        <v>まだわかんない</v>
      </c>
      <c r="AY30" s="259" t="str">
        <f t="shared" si="45"/>
        <v>未入力</v>
      </c>
      <c r="AZ30" s="249"/>
      <c r="BA30" s="260" t="str">
        <f t="shared" si="18"/>
        <v>-</v>
      </c>
      <c r="BB30" s="261" t="str">
        <f t="shared" si="19"/>
        <v>-</v>
      </c>
      <c r="BC30" s="262" t="str">
        <f t="shared" si="20"/>
        <v>-</v>
      </c>
      <c r="BD30" s="249"/>
      <c r="BE30" s="260" t="str">
        <f t="shared" si="21"/>
        <v>-</v>
      </c>
      <c r="BF30" s="261" t="str">
        <f t="shared" si="22"/>
        <v>-</v>
      </c>
      <c r="BG30" s="262" t="str">
        <f t="shared" si="23"/>
        <v>-</v>
      </c>
      <c r="BH30" s="249"/>
      <c r="BI30" s="260" t="str">
        <f t="shared" si="24"/>
        <v>-</v>
      </c>
      <c r="BJ30" s="261" t="str">
        <f t="shared" si="25"/>
        <v>-</v>
      </c>
      <c r="BK30" s="262" t="str">
        <f t="shared" si="26"/>
        <v>-</v>
      </c>
      <c r="BL30" s="249"/>
      <c r="BM30" s="260" t="str">
        <f t="shared" si="27"/>
        <v>-</v>
      </c>
      <c r="BN30" s="261" t="str">
        <f t="shared" si="28"/>
        <v>-</v>
      </c>
      <c r="BO30" s="262" t="str">
        <f t="shared" si="29"/>
        <v>-</v>
      </c>
      <c r="BP30" s="249"/>
      <c r="BQ30" s="288" t="str">
        <f t="shared" si="30"/>
        <v>-</v>
      </c>
      <c r="BR30" s="289" t="str">
        <f t="shared" si="31"/>
        <v>-</v>
      </c>
      <c r="BS30" s="290" t="str">
        <f t="shared" si="32"/>
        <v>-</v>
      </c>
      <c r="BT30" s="249"/>
      <c r="BU30" s="11"/>
      <c r="BV30" s="253" t="e">
        <f t="shared" si="33"/>
        <v>#VALUE!</v>
      </c>
      <c r="BW30" s="253" t="e">
        <f t="shared" si="34"/>
        <v>#VALUE!</v>
      </c>
      <c r="BX30" s="298" t="e">
        <f t="shared" si="46"/>
        <v>#VALUE!</v>
      </c>
      <c r="BY30" s="126"/>
      <c r="BZ30" s="299" t="e">
        <f t="shared" si="35"/>
        <v>#VALUE!</v>
      </c>
      <c r="CA30" s="299" t="e">
        <f t="shared" si="47"/>
        <v>#VALUE!</v>
      </c>
      <c r="CB30" s="300" t="e">
        <f t="shared" si="48"/>
        <v>#VALUE!</v>
      </c>
      <c r="CC30" s="126"/>
      <c r="CD30" s="300" t="e">
        <f t="shared" si="36"/>
        <v>#VALUE!</v>
      </c>
      <c r="CE30" s="126"/>
      <c r="CF30" s="126"/>
      <c r="CG30" s="126"/>
      <c r="CH30" s="126"/>
      <c r="CI30" s="126"/>
      <c r="CJ30" s="126"/>
      <c r="CK30" s="126"/>
      <c r="CL30" s="126"/>
      <c r="CM30" s="126"/>
      <c r="CN30" s="126"/>
      <c r="CO30" s="126"/>
      <c r="CP30" s="126"/>
      <c r="CQ30" s="126"/>
      <c r="CR30" s="126"/>
      <c r="CS30" s="126"/>
      <c r="CT30" s="126"/>
      <c r="CU30" s="126"/>
      <c r="CV30" s="126"/>
    </row>
    <row r="31" spans="1:100" ht="33" customHeight="1" thickBot="1" x14ac:dyDescent="0.25">
      <c r="A31" s="25">
        <v>23</v>
      </c>
      <c r="C31" s="398"/>
      <c r="D31" s="399"/>
      <c r="E31" s="133"/>
      <c r="F31" s="134"/>
      <c r="G31" s="135"/>
      <c r="H31" s="198"/>
      <c r="I31" s="144"/>
      <c r="J31" s="144"/>
      <c r="K31" s="4" t="str">
        <f t="shared" si="67"/>
        <v/>
      </c>
      <c r="L31" s="7" t="str">
        <f t="shared" si="68"/>
        <v/>
      </c>
      <c r="M31" s="7" t="str">
        <f t="shared" si="69"/>
        <v/>
      </c>
      <c r="N31" s="7" t="str">
        <f t="shared" si="70"/>
        <v/>
      </c>
      <c r="O31" s="9" t="str">
        <f t="shared" si="71"/>
        <v/>
      </c>
      <c r="P31" s="19" t="s">
        <v>21</v>
      </c>
      <c r="Q31" s="25">
        <v>23</v>
      </c>
      <c r="R31" s="11"/>
      <c r="S31" s="51" t="str">
        <f>IF(OR(COUNTIF($I$9:J30,I31)&gt;=1,COUNTIF(I32:$J$38,I31)&gt;=1),"重複","")</f>
        <v/>
      </c>
      <c r="T31" s="2" t="str">
        <f>IF(OR(COUNTIF($I$9:J30,J31)&gt;=1,COUNTIF(I32:$J$38,J31)&gt;=1),"重複","")</f>
        <v/>
      </c>
      <c r="U31" s="89" t="str">
        <f t="shared" si="49"/>
        <v/>
      </c>
      <c r="V31" s="90"/>
      <c r="W31" s="154"/>
      <c r="X31" s="75" t="str" cm="1">
        <f t="array" ref="X31">IF(AND(ISBLANK($I$9:$I$38),ISBLANK($J$9:$J$38)),"",SUMIF($E$9:$E$38,W31,K$9:K$38)+INT((SUMIF($E$9:$E$38,W31,M$9:M$38)+INT(SUMIF($E$9:$E$38,W31,O$9:O$38)/30))/12))</f>
        <v/>
      </c>
      <c r="Y31" s="35" t="str">
        <f t="shared" si="65"/>
        <v/>
      </c>
      <c r="Z31" s="75" t="str" cm="1">
        <f t="array" ref="Z31">IF(AND(ISBLANK($I$9:$I$38),ISBLANK($J$9:$J$38)),"",IF((SUMIF($E$9:$E$38,W31,M$9:M$38)+INT(SUMIF($E$9:$E$38,W31,O$9:O$38)/30))&lt;12,SUMIF($E$9:$E$38,W31,M$9:M$38)+INT(SUMIF($E$9:$E$38,W31,O$9:O$38)/30),12*((SUMIF($E$9:$E$38,W31,M$9:M$38)+INT(SUMIF($E$9:$E$38,W31,O$9:O$38)/30))/12-INT((SUMIF($E$9:$E$38,W31,M$9:M$38)+INT(SUMIF($E$9:$E$38,W31,O$9:O$38)/30))/12))))</f>
        <v/>
      </c>
      <c r="AA31" s="35" t="str">
        <f t="shared" si="66"/>
        <v/>
      </c>
      <c r="AB31" s="35" t="str" cm="1">
        <f t="array" ref="AB31">IF(AND(ISBLANK($I$9:$I$38),ISBLANK($J$9:$J$38)),"",IF(SUMIF($E$9:$E$38,W31,O$9:O$38)&lt;30,SUMIF($E$9:$E$38,W31,O$9:O$38),30*(SUMIF($E$9:$E$38,W31,O$9:O$38)/30-INT(SUMIF($E$9:$E$38,W31,O$9:O$38)/30))))</f>
        <v/>
      </c>
      <c r="AC31" s="41" t="str">
        <f t="shared" si="64"/>
        <v/>
      </c>
      <c r="AD31" s="72"/>
      <c r="AE31" s="72"/>
      <c r="AF31" s="72"/>
      <c r="AG31" s="72"/>
      <c r="AH31" s="72"/>
      <c r="AI31" s="72"/>
      <c r="AJ31" s="26"/>
      <c r="AK31" s="76"/>
      <c r="AL31" s="304" t="e">
        <f t="shared" si="37"/>
        <v>#VALUE!</v>
      </c>
      <c r="AM31" s="312" t="e">
        <f t="shared" si="38"/>
        <v>#VALUE!</v>
      </c>
      <c r="AN31" s="308" t="e">
        <f t="shared" si="39"/>
        <v>#VALUE!</v>
      </c>
      <c r="AO31" s="263"/>
      <c r="AP31" s="257" t="str">
        <f t="shared" si="40"/>
        <v/>
      </c>
      <c r="AQ31" s="258" t="str">
        <f t="shared" si="41"/>
        <v/>
      </c>
      <c r="AR31" s="259" t="str">
        <f t="shared" si="15"/>
        <v>未チェック</v>
      </c>
      <c r="AS31" s="263"/>
      <c r="AT31" s="280" t="str">
        <f t="shared" si="42"/>
        <v>未入力</v>
      </c>
      <c r="AU31" s="281" t="str">
        <f t="shared" si="43"/>
        <v>未入力</v>
      </c>
      <c r="AV31" s="259" t="str">
        <f t="shared" si="16"/>
        <v>まだわかんない</v>
      </c>
      <c r="AW31" s="282" t="str">
        <f t="shared" si="44"/>
        <v>未入力</v>
      </c>
      <c r="AX31" s="281" t="str">
        <f t="shared" si="17"/>
        <v>まだわかんない</v>
      </c>
      <c r="AY31" s="259" t="str">
        <f t="shared" si="45"/>
        <v>未入力</v>
      </c>
      <c r="AZ31" s="249"/>
      <c r="BA31" s="260" t="str">
        <f t="shared" si="18"/>
        <v>-</v>
      </c>
      <c r="BB31" s="261" t="str">
        <f t="shared" si="19"/>
        <v>-</v>
      </c>
      <c r="BC31" s="262" t="str">
        <f t="shared" si="20"/>
        <v>-</v>
      </c>
      <c r="BD31" s="249"/>
      <c r="BE31" s="260" t="str">
        <f t="shared" si="21"/>
        <v>-</v>
      </c>
      <c r="BF31" s="261" t="str">
        <f t="shared" si="22"/>
        <v>-</v>
      </c>
      <c r="BG31" s="262" t="str">
        <f t="shared" si="23"/>
        <v>-</v>
      </c>
      <c r="BH31" s="249"/>
      <c r="BI31" s="260" t="str">
        <f t="shared" si="24"/>
        <v>-</v>
      </c>
      <c r="BJ31" s="261" t="str">
        <f t="shared" si="25"/>
        <v>-</v>
      </c>
      <c r="BK31" s="262" t="str">
        <f t="shared" si="26"/>
        <v>-</v>
      </c>
      <c r="BL31" s="249"/>
      <c r="BM31" s="260" t="str">
        <f t="shared" si="27"/>
        <v>-</v>
      </c>
      <c r="BN31" s="261" t="str">
        <f t="shared" si="28"/>
        <v>-</v>
      </c>
      <c r="BO31" s="262" t="str">
        <f t="shared" si="29"/>
        <v>-</v>
      </c>
      <c r="BP31" s="249"/>
      <c r="BQ31" s="288" t="str">
        <f t="shared" si="30"/>
        <v>-</v>
      </c>
      <c r="BR31" s="289" t="str">
        <f t="shared" si="31"/>
        <v>-</v>
      </c>
      <c r="BS31" s="290" t="str">
        <f t="shared" si="32"/>
        <v>-</v>
      </c>
      <c r="BT31" s="249"/>
      <c r="BU31" s="11"/>
      <c r="BV31" s="253" t="e">
        <f t="shared" si="33"/>
        <v>#VALUE!</v>
      </c>
      <c r="BW31" s="253" t="e">
        <f t="shared" si="34"/>
        <v>#VALUE!</v>
      </c>
      <c r="BX31" s="298" t="e">
        <f t="shared" si="46"/>
        <v>#VALUE!</v>
      </c>
      <c r="BY31" s="126"/>
      <c r="BZ31" s="299" t="e">
        <f t="shared" si="35"/>
        <v>#VALUE!</v>
      </c>
      <c r="CA31" s="299" t="e">
        <f t="shared" si="47"/>
        <v>#VALUE!</v>
      </c>
      <c r="CB31" s="300" t="e">
        <f t="shared" si="48"/>
        <v>#VALUE!</v>
      </c>
      <c r="CC31" s="126"/>
      <c r="CD31" s="300" t="e">
        <f t="shared" si="36"/>
        <v>#VALUE!</v>
      </c>
      <c r="CE31" s="126"/>
      <c r="CF31" s="126"/>
      <c r="CG31" s="126"/>
      <c r="CH31" s="126"/>
      <c r="CI31" s="126"/>
      <c r="CJ31" s="126"/>
      <c r="CK31" s="126"/>
      <c r="CL31" s="126"/>
      <c r="CM31" s="126"/>
      <c r="CN31" s="126"/>
      <c r="CO31" s="126"/>
      <c r="CP31" s="126"/>
      <c r="CQ31" s="126"/>
      <c r="CR31" s="126"/>
      <c r="CS31" s="126"/>
      <c r="CT31" s="126"/>
      <c r="CU31" s="126"/>
      <c r="CV31" s="126"/>
    </row>
    <row r="32" spans="1:100" ht="33" customHeight="1" thickBot="1" x14ac:dyDescent="0.25">
      <c r="A32" s="25">
        <v>24</v>
      </c>
      <c r="C32" s="398"/>
      <c r="D32" s="399"/>
      <c r="E32" s="133"/>
      <c r="F32" s="134"/>
      <c r="G32" s="135"/>
      <c r="H32" s="198"/>
      <c r="I32" s="144"/>
      <c r="J32" s="144"/>
      <c r="K32" s="4" t="str">
        <f t="shared" si="67"/>
        <v/>
      </c>
      <c r="L32" s="7" t="str">
        <f t="shared" si="68"/>
        <v/>
      </c>
      <c r="M32" s="7" t="str">
        <f t="shared" si="69"/>
        <v/>
      </c>
      <c r="N32" s="7" t="str">
        <f t="shared" si="70"/>
        <v/>
      </c>
      <c r="O32" s="9" t="str">
        <f t="shared" si="71"/>
        <v/>
      </c>
      <c r="P32" s="19" t="s">
        <v>21</v>
      </c>
      <c r="Q32" s="25">
        <v>24</v>
      </c>
      <c r="R32" s="11"/>
      <c r="S32" s="51" t="str">
        <f>IF(OR(COUNTIF($I$9:J31,I32)&gt;=1,COUNTIF(I33:$J$38,I32)&gt;=1),"重複","")</f>
        <v/>
      </c>
      <c r="T32" s="2" t="str">
        <f>IF(OR(COUNTIF($I$9:J31,J32)&gt;=1,COUNTIF(I33:$J$38,J32)&gt;=1),"重複","")</f>
        <v/>
      </c>
      <c r="U32" s="89" t="str">
        <f t="shared" si="49"/>
        <v/>
      </c>
      <c r="V32" s="90"/>
      <c r="W32" s="110" t="s">
        <v>14</v>
      </c>
      <c r="X32" s="37" t="str" cm="1">
        <f t="array" ref="X32">IF(AND(ISBLANK($I$9:$I$38),ISBLANK($J$9:$J$38)),"",SUM(X24:X31)+INT((SUM(Z24:Z31)+INT(SUM(AB24:AB31)/30))/12))</f>
        <v/>
      </c>
      <c r="Y32" s="37" t="str">
        <f>IF(OR(X32="",X32=0),"","年")</f>
        <v/>
      </c>
      <c r="Z32" s="37" t="str" cm="1">
        <f t="array" ref="Z32">IF(AND(ISBLANK($I$9:$I$38),ISBLANK($J$9:$J$38)),"",IF((SUM(Z24:Z31)+INT(SUM(AB24:AB31)/30))&lt;12,SUM(Z24:Z31)+INT(SUM(AB24:AB31)/30),12*((SUM(Z24:Z31)+INT(SUM(AB24:AB31)/30))/12-INT((SUM(Z24:Z31)+INT(SUM(AB24:AB31)/30))/12))))</f>
        <v/>
      </c>
      <c r="AA32" s="37" t="str">
        <f>IF(OR(Z32="",Z32=0),"","月")</f>
        <v/>
      </c>
      <c r="AB32" s="37" t="str" cm="1">
        <f t="array" ref="AB32">IF(AND(ISBLANK($I$9:$I$38),ISBLANK($J$9:$J$38)),"",IF(SUM(AB24:AB31)&lt;30,SUM(AB24:AB31),30*(SUM(AB24:AB31)/30-INT(SUM(AB24:AB31)/30))))</f>
        <v/>
      </c>
      <c r="AC32" s="38" t="str">
        <f>IF(OR(AB32="",AB32=0),"","日")</f>
        <v/>
      </c>
      <c r="AD32" s="42"/>
      <c r="AE32" s="42"/>
      <c r="AF32" s="42"/>
      <c r="AG32" s="42"/>
      <c r="AH32" s="42"/>
      <c r="AI32" s="42"/>
      <c r="AJ32" s="11"/>
      <c r="AK32" s="76"/>
      <c r="AL32" s="304" t="e">
        <f t="shared" si="37"/>
        <v>#VALUE!</v>
      </c>
      <c r="AM32" s="312" t="e">
        <f t="shared" si="38"/>
        <v>#VALUE!</v>
      </c>
      <c r="AN32" s="308" t="e">
        <f t="shared" si="39"/>
        <v>#VALUE!</v>
      </c>
      <c r="AO32" s="263"/>
      <c r="AP32" s="257" t="str">
        <f t="shared" si="40"/>
        <v/>
      </c>
      <c r="AQ32" s="258" t="str">
        <f t="shared" si="41"/>
        <v/>
      </c>
      <c r="AR32" s="259" t="str">
        <f t="shared" si="15"/>
        <v>未チェック</v>
      </c>
      <c r="AS32" s="263"/>
      <c r="AT32" s="280" t="str">
        <f t="shared" si="42"/>
        <v>未入力</v>
      </c>
      <c r="AU32" s="281" t="str">
        <f t="shared" si="43"/>
        <v>未入力</v>
      </c>
      <c r="AV32" s="259" t="str">
        <f t="shared" si="16"/>
        <v>まだわかんない</v>
      </c>
      <c r="AW32" s="282" t="str">
        <f t="shared" si="44"/>
        <v>未入力</v>
      </c>
      <c r="AX32" s="281" t="str">
        <f t="shared" si="17"/>
        <v>まだわかんない</v>
      </c>
      <c r="AY32" s="259" t="str">
        <f t="shared" si="45"/>
        <v>未入力</v>
      </c>
      <c r="AZ32" s="249"/>
      <c r="BA32" s="260" t="str">
        <f t="shared" si="18"/>
        <v>-</v>
      </c>
      <c r="BB32" s="261" t="str">
        <f t="shared" si="19"/>
        <v>-</v>
      </c>
      <c r="BC32" s="262" t="str">
        <f t="shared" si="20"/>
        <v>-</v>
      </c>
      <c r="BD32" s="249"/>
      <c r="BE32" s="260" t="str">
        <f t="shared" si="21"/>
        <v>-</v>
      </c>
      <c r="BF32" s="261" t="str">
        <f t="shared" si="22"/>
        <v>-</v>
      </c>
      <c r="BG32" s="262" t="str">
        <f t="shared" si="23"/>
        <v>-</v>
      </c>
      <c r="BH32" s="249"/>
      <c r="BI32" s="260" t="str">
        <f t="shared" si="24"/>
        <v>-</v>
      </c>
      <c r="BJ32" s="261" t="str">
        <f t="shared" si="25"/>
        <v>-</v>
      </c>
      <c r="BK32" s="262" t="str">
        <f t="shared" si="26"/>
        <v>-</v>
      </c>
      <c r="BL32" s="249"/>
      <c r="BM32" s="260" t="str">
        <f t="shared" si="27"/>
        <v>-</v>
      </c>
      <c r="BN32" s="261" t="str">
        <f t="shared" si="28"/>
        <v>-</v>
      </c>
      <c r="BO32" s="262" t="str">
        <f t="shared" si="29"/>
        <v>-</v>
      </c>
      <c r="BP32" s="249"/>
      <c r="BQ32" s="288" t="str">
        <f t="shared" si="30"/>
        <v>-</v>
      </c>
      <c r="BR32" s="289" t="str">
        <f t="shared" si="31"/>
        <v>-</v>
      </c>
      <c r="BS32" s="290" t="str">
        <f t="shared" si="32"/>
        <v>-</v>
      </c>
      <c r="BT32" s="249"/>
      <c r="BU32" s="11"/>
      <c r="BV32" s="253" t="e">
        <f t="shared" si="33"/>
        <v>#VALUE!</v>
      </c>
      <c r="BW32" s="253" t="e">
        <f t="shared" si="34"/>
        <v>#VALUE!</v>
      </c>
      <c r="BX32" s="298" t="e">
        <f t="shared" si="46"/>
        <v>#VALUE!</v>
      </c>
      <c r="BY32" s="126"/>
      <c r="BZ32" s="299" t="e">
        <f t="shared" si="35"/>
        <v>#VALUE!</v>
      </c>
      <c r="CA32" s="299" t="e">
        <f t="shared" si="47"/>
        <v>#VALUE!</v>
      </c>
      <c r="CB32" s="300" t="e">
        <f t="shared" si="48"/>
        <v>#VALUE!</v>
      </c>
      <c r="CC32" s="126"/>
      <c r="CD32" s="300" t="e">
        <f t="shared" si="36"/>
        <v>#VALUE!</v>
      </c>
      <c r="CE32" s="126"/>
      <c r="CF32" s="126"/>
      <c r="CG32" s="126"/>
      <c r="CH32" s="126"/>
      <c r="CI32" s="126"/>
      <c r="CJ32" s="126"/>
      <c r="CK32" s="126"/>
      <c r="CL32" s="126"/>
      <c r="CM32" s="126"/>
      <c r="CN32" s="126"/>
      <c r="CO32" s="126"/>
      <c r="CP32" s="126"/>
      <c r="CQ32" s="126"/>
      <c r="CR32" s="126"/>
      <c r="CS32" s="126"/>
      <c r="CT32" s="126"/>
      <c r="CU32" s="126"/>
      <c r="CV32" s="126"/>
    </row>
    <row r="33" spans="1:100" ht="33" customHeight="1" thickBot="1" x14ac:dyDescent="0.25">
      <c r="A33" s="25">
        <v>25</v>
      </c>
      <c r="C33" s="467"/>
      <c r="D33" s="468"/>
      <c r="E33" s="138"/>
      <c r="F33" s="139"/>
      <c r="G33" s="140"/>
      <c r="H33" s="352"/>
      <c r="I33" s="145"/>
      <c r="J33" s="145"/>
      <c r="K33" s="283" t="str">
        <f t="shared" si="67"/>
        <v/>
      </c>
      <c r="L33" s="8" t="str">
        <f t="shared" si="68"/>
        <v/>
      </c>
      <c r="M33" s="8" t="str">
        <f t="shared" si="69"/>
        <v/>
      </c>
      <c r="N33" s="8" t="str">
        <f t="shared" si="70"/>
        <v/>
      </c>
      <c r="O33" s="99" t="str">
        <f t="shared" si="71"/>
        <v/>
      </c>
      <c r="P33" s="100" t="s">
        <v>21</v>
      </c>
      <c r="Q33" s="25">
        <v>25</v>
      </c>
      <c r="R33" s="11"/>
      <c r="S33" s="51" t="str">
        <f>IF(OR(COUNTIF($I$9:J32,I33)&gt;=1,COUNTIF(I34:$J$38,I33)&gt;=1),"重複","")</f>
        <v/>
      </c>
      <c r="T33" s="2" t="str">
        <f>IF(OR(COUNTIF($I$9:J32,J33)&gt;=1,COUNTIF(I34:$J$38,J33)&gt;=1),"重複","")</f>
        <v/>
      </c>
      <c r="U33" s="89" t="str">
        <f t="shared" si="49"/>
        <v/>
      </c>
      <c r="V33" s="90"/>
      <c r="W33" s="65"/>
      <c r="X33" s="111"/>
      <c r="Y33" s="72"/>
      <c r="Z33" s="111"/>
      <c r="AA33" s="72"/>
      <c r="AB33" s="111"/>
      <c r="AC33" s="72"/>
      <c r="AD33" s="111"/>
      <c r="AE33" s="72"/>
      <c r="AF33" s="111"/>
      <c r="AG33" s="72"/>
      <c r="AH33" s="111"/>
      <c r="AI33" s="72"/>
      <c r="AK33" s="76"/>
      <c r="AL33" s="304" t="e">
        <f t="shared" si="37"/>
        <v>#VALUE!</v>
      </c>
      <c r="AM33" s="312" t="e">
        <f t="shared" si="38"/>
        <v>#VALUE!</v>
      </c>
      <c r="AN33" s="308" t="e">
        <f t="shared" si="39"/>
        <v>#VALUE!</v>
      </c>
      <c r="AO33" s="263"/>
      <c r="AP33" s="257" t="str">
        <f t="shared" si="40"/>
        <v/>
      </c>
      <c r="AQ33" s="258" t="str">
        <f t="shared" si="41"/>
        <v/>
      </c>
      <c r="AR33" s="259" t="str">
        <f t="shared" si="15"/>
        <v>未チェック</v>
      </c>
      <c r="AS33" s="263"/>
      <c r="AT33" s="280" t="str">
        <f t="shared" si="42"/>
        <v>未入力</v>
      </c>
      <c r="AU33" s="281" t="str">
        <f t="shared" si="43"/>
        <v>未入力</v>
      </c>
      <c r="AV33" s="259" t="str">
        <f t="shared" si="16"/>
        <v>まだわかんない</v>
      </c>
      <c r="AW33" s="282" t="str">
        <f t="shared" si="44"/>
        <v>未入力</v>
      </c>
      <c r="AX33" s="281" t="str">
        <f t="shared" si="17"/>
        <v>まだわかんない</v>
      </c>
      <c r="AY33" s="259" t="str">
        <f t="shared" si="45"/>
        <v>未入力</v>
      </c>
      <c r="AZ33" s="249"/>
      <c r="BA33" s="260" t="str">
        <f t="shared" si="18"/>
        <v>-</v>
      </c>
      <c r="BB33" s="261" t="str">
        <f t="shared" si="19"/>
        <v>-</v>
      </c>
      <c r="BC33" s="262" t="str">
        <f t="shared" si="20"/>
        <v>-</v>
      </c>
      <c r="BD33" s="249"/>
      <c r="BE33" s="260" t="str">
        <f t="shared" si="21"/>
        <v>-</v>
      </c>
      <c r="BF33" s="261" t="str">
        <f t="shared" si="22"/>
        <v>-</v>
      </c>
      <c r="BG33" s="262" t="str">
        <f t="shared" si="23"/>
        <v>-</v>
      </c>
      <c r="BH33" s="249"/>
      <c r="BI33" s="260" t="str">
        <f t="shared" si="24"/>
        <v>-</v>
      </c>
      <c r="BJ33" s="261" t="str">
        <f t="shared" si="25"/>
        <v>-</v>
      </c>
      <c r="BK33" s="262" t="str">
        <f t="shared" si="26"/>
        <v>-</v>
      </c>
      <c r="BL33" s="249"/>
      <c r="BM33" s="260" t="str">
        <f t="shared" si="27"/>
        <v>-</v>
      </c>
      <c r="BN33" s="261" t="str">
        <f t="shared" si="28"/>
        <v>-</v>
      </c>
      <c r="BO33" s="262" t="str">
        <f t="shared" si="29"/>
        <v>-</v>
      </c>
      <c r="BP33" s="249"/>
      <c r="BQ33" s="288" t="str">
        <f t="shared" si="30"/>
        <v>-</v>
      </c>
      <c r="BR33" s="289" t="str">
        <f t="shared" si="31"/>
        <v>-</v>
      </c>
      <c r="BS33" s="290" t="str">
        <f t="shared" si="32"/>
        <v>-</v>
      </c>
      <c r="BT33" s="249"/>
      <c r="BU33" s="11"/>
      <c r="BV33" s="253" t="e">
        <f t="shared" si="33"/>
        <v>#VALUE!</v>
      </c>
      <c r="BW33" s="253" t="e">
        <f t="shared" si="34"/>
        <v>#VALUE!</v>
      </c>
      <c r="BX33" s="298" t="e">
        <f t="shared" si="46"/>
        <v>#VALUE!</v>
      </c>
      <c r="BY33" s="126"/>
      <c r="BZ33" s="299" t="e">
        <f t="shared" si="35"/>
        <v>#VALUE!</v>
      </c>
      <c r="CA33" s="299" t="e">
        <f t="shared" si="47"/>
        <v>#VALUE!</v>
      </c>
      <c r="CB33" s="300" t="e">
        <f t="shared" si="48"/>
        <v>#VALUE!</v>
      </c>
      <c r="CC33" s="126"/>
      <c r="CD33" s="300" t="e">
        <f t="shared" si="36"/>
        <v>#VALUE!</v>
      </c>
      <c r="CE33" s="126"/>
      <c r="CF33" s="126"/>
      <c r="CG33" s="126"/>
      <c r="CH33" s="126"/>
      <c r="CI33" s="126"/>
      <c r="CJ33" s="126"/>
      <c r="CK33" s="126"/>
      <c r="CL33" s="126"/>
      <c r="CM33" s="126"/>
      <c r="CN33" s="126"/>
      <c r="CO33" s="126"/>
      <c r="CP33" s="126"/>
      <c r="CQ33" s="126"/>
      <c r="CR33" s="126"/>
      <c r="CS33" s="126"/>
      <c r="CT33" s="126"/>
      <c r="CU33" s="126"/>
      <c r="CV33" s="126"/>
    </row>
    <row r="34" spans="1:100" ht="33" customHeight="1" thickBot="1" x14ac:dyDescent="0.25">
      <c r="A34" s="25">
        <v>26</v>
      </c>
      <c r="C34" s="406"/>
      <c r="D34" s="407"/>
      <c r="E34" s="129"/>
      <c r="F34" s="130"/>
      <c r="G34" s="131"/>
      <c r="H34" s="129"/>
      <c r="I34" s="143"/>
      <c r="J34" s="143"/>
      <c r="K34" s="1" t="str">
        <f t="shared" si="67"/>
        <v/>
      </c>
      <c r="L34" s="6" t="str">
        <f t="shared" si="68"/>
        <v/>
      </c>
      <c r="M34" s="6" t="str">
        <f t="shared" si="69"/>
        <v/>
      </c>
      <c r="N34" s="6" t="str">
        <f t="shared" si="70"/>
        <v/>
      </c>
      <c r="O34" s="6" t="str">
        <f t="shared" si="71"/>
        <v/>
      </c>
      <c r="P34" s="23" t="s">
        <v>21</v>
      </c>
      <c r="Q34" s="25">
        <v>26</v>
      </c>
      <c r="R34" s="11"/>
      <c r="S34" s="51" t="str">
        <f>IF(OR(COUNTIF($I$9:J33,I34)&gt;=1,COUNTIF(I35:$J$38,I34)&gt;=1),"重複","")</f>
        <v/>
      </c>
      <c r="T34" s="2" t="str">
        <f>IF(OR(COUNTIF($I$9:J33,J34)&gt;=1,COUNTIF(I35:$J$38,J34)&gt;=1),"重複","")</f>
        <v/>
      </c>
      <c r="U34" s="89" t="str">
        <f t="shared" ref="U34:U38" si="72">IF(AP34="入力OK","",AP34)&amp;IF(AQ34="入力OK","",AQ34)</f>
        <v/>
      </c>
      <c r="V34" s="90"/>
      <c r="W34" s="110" t="s">
        <v>120</v>
      </c>
      <c r="X34" s="402" t="s">
        <v>121</v>
      </c>
      <c r="Y34" s="403"/>
      <c r="Z34" s="403"/>
      <c r="AA34" s="403"/>
      <c r="AB34" s="403"/>
      <c r="AC34" s="404"/>
      <c r="AD34" s="72"/>
      <c r="AE34" s="72"/>
      <c r="AF34" s="72"/>
      <c r="AG34" s="72"/>
      <c r="AH34" s="72"/>
      <c r="AI34" s="72"/>
      <c r="AJ34" s="25"/>
      <c r="AK34" s="76"/>
      <c r="AL34" s="304" t="e">
        <f t="shared" si="37"/>
        <v>#VALUE!</v>
      </c>
      <c r="AM34" s="312" t="e">
        <f t="shared" si="38"/>
        <v>#VALUE!</v>
      </c>
      <c r="AN34" s="308" t="e">
        <f t="shared" si="39"/>
        <v>#VALUE!</v>
      </c>
      <c r="AO34" s="263"/>
      <c r="AP34" s="257" t="str">
        <f t="shared" si="40"/>
        <v/>
      </c>
      <c r="AQ34" s="258" t="str">
        <f t="shared" si="41"/>
        <v/>
      </c>
      <c r="AR34" s="259" t="str">
        <f t="shared" si="15"/>
        <v>未チェック</v>
      </c>
      <c r="AS34" s="263"/>
      <c r="AT34" s="280" t="str">
        <f t="shared" si="42"/>
        <v>未入力</v>
      </c>
      <c r="AU34" s="281" t="str">
        <f t="shared" si="43"/>
        <v>未入力</v>
      </c>
      <c r="AV34" s="259" t="str">
        <f t="shared" si="16"/>
        <v>まだわかんない</v>
      </c>
      <c r="AW34" s="282" t="str">
        <f t="shared" si="44"/>
        <v>未入力</v>
      </c>
      <c r="AX34" s="281" t="str">
        <f t="shared" si="17"/>
        <v>まだわかんない</v>
      </c>
      <c r="AY34" s="259" t="str">
        <f t="shared" si="45"/>
        <v>未入力</v>
      </c>
      <c r="AZ34" s="249"/>
      <c r="BA34" s="260" t="str">
        <f t="shared" si="18"/>
        <v>-</v>
      </c>
      <c r="BB34" s="261" t="str">
        <f t="shared" si="19"/>
        <v>-</v>
      </c>
      <c r="BC34" s="262" t="str">
        <f t="shared" si="20"/>
        <v>-</v>
      </c>
      <c r="BD34" s="249"/>
      <c r="BE34" s="260" t="str">
        <f t="shared" si="21"/>
        <v>-</v>
      </c>
      <c r="BF34" s="261" t="str">
        <f t="shared" si="22"/>
        <v>-</v>
      </c>
      <c r="BG34" s="262" t="str">
        <f t="shared" si="23"/>
        <v>-</v>
      </c>
      <c r="BH34" s="249"/>
      <c r="BI34" s="260" t="str">
        <f t="shared" si="24"/>
        <v>-</v>
      </c>
      <c r="BJ34" s="261" t="str">
        <f t="shared" si="25"/>
        <v>-</v>
      </c>
      <c r="BK34" s="262" t="str">
        <f t="shared" si="26"/>
        <v>-</v>
      </c>
      <c r="BL34" s="249"/>
      <c r="BM34" s="260" t="str">
        <f t="shared" si="27"/>
        <v>-</v>
      </c>
      <c r="BN34" s="261" t="str">
        <f t="shared" si="28"/>
        <v>-</v>
      </c>
      <c r="BO34" s="262" t="str">
        <f t="shared" si="29"/>
        <v>-</v>
      </c>
      <c r="BP34" s="249"/>
      <c r="BQ34" s="288" t="str">
        <f t="shared" si="30"/>
        <v>-</v>
      </c>
      <c r="BR34" s="289" t="str">
        <f t="shared" si="31"/>
        <v>-</v>
      </c>
      <c r="BS34" s="290" t="str">
        <f t="shared" si="32"/>
        <v>-</v>
      </c>
      <c r="BT34" s="249"/>
      <c r="BU34" s="11"/>
      <c r="BV34" s="253" t="e">
        <f t="shared" si="33"/>
        <v>#VALUE!</v>
      </c>
      <c r="BW34" s="253" t="e">
        <f t="shared" si="34"/>
        <v>#VALUE!</v>
      </c>
      <c r="BX34" s="298" t="e">
        <f t="shared" si="46"/>
        <v>#VALUE!</v>
      </c>
      <c r="BY34" s="126"/>
      <c r="BZ34" s="299" t="e">
        <f t="shared" si="35"/>
        <v>#VALUE!</v>
      </c>
      <c r="CA34" s="299" t="e">
        <f t="shared" si="47"/>
        <v>#VALUE!</v>
      </c>
      <c r="CB34" s="300" t="e">
        <f t="shared" si="48"/>
        <v>#VALUE!</v>
      </c>
      <c r="CC34" s="126"/>
      <c r="CD34" s="300" t="e">
        <f t="shared" si="36"/>
        <v>#VALUE!</v>
      </c>
      <c r="CE34" s="126"/>
      <c r="CF34" s="126"/>
      <c r="CG34" s="126"/>
      <c r="CH34" s="126"/>
      <c r="CI34" s="126"/>
      <c r="CJ34" s="126"/>
      <c r="CK34" s="126"/>
      <c r="CL34" s="126"/>
      <c r="CM34" s="126"/>
      <c r="CN34" s="126"/>
      <c r="CO34" s="126"/>
      <c r="CP34" s="126"/>
      <c r="CQ34" s="126"/>
      <c r="CR34" s="126"/>
      <c r="CS34" s="126"/>
      <c r="CT34" s="126"/>
      <c r="CU34" s="126"/>
      <c r="CV34" s="126"/>
    </row>
    <row r="35" spans="1:100" ht="33" customHeight="1" x14ac:dyDescent="0.2">
      <c r="A35" s="25">
        <v>27</v>
      </c>
      <c r="C35" s="398"/>
      <c r="D35" s="399"/>
      <c r="E35" s="133"/>
      <c r="F35" s="134"/>
      <c r="G35" s="135"/>
      <c r="H35" s="198"/>
      <c r="I35" s="144"/>
      <c r="J35" s="144"/>
      <c r="K35" s="4" t="str">
        <f t="shared" si="67"/>
        <v/>
      </c>
      <c r="L35" s="7" t="str">
        <f t="shared" si="68"/>
        <v/>
      </c>
      <c r="M35" s="7" t="str">
        <f t="shared" si="69"/>
        <v/>
      </c>
      <c r="N35" s="7" t="str">
        <f t="shared" si="70"/>
        <v/>
      </c>
      <c r="O35" s="9" t="str">
        <f t="shared" si="71"/>
        <v/>
      </c>
      <c r="P35" s="19" t="s">
        <v>21</v>
      </c>
      <c r="Q35" s="25">
        <v>27</v>
      </c>
      <c r="R35" s="11"/>
      <c r="S35" s="51" t="str">
        <f>IF(OR(COUNTIF($I$9:J34,I35)&gt;=1,COUNTIF(I36:$J$38,I35)&gt;=1),"重複","")</f>
        <v/>
      </c>
      <c r="T35" s="2" t="str">
        <f>IF(OR(COUNTIF($I$9:J34,J35)&gt;=1,COUNTIF(I36:$J$38,J35)&gt;=1),"重複","")</f>
        <v/>
      </c>
      <c r="U35" s="89" t="str">
        <f t="shared" si="72"/>
        <v/>
      </c>
      <c r="V35" s="90"/>
      <c r="W35" s="155" t="s">
        <v>142</v>
      </c>
      <c r="X35" s="116" t="str" cm="1">
        <f t="array" ref="X35">IF(AND(ISBLANK($I$9:$I$38),ISBLANK($J$9:$J$38)),"",SUMIF($G$9:$G$38,W35,K$9:K$38)+INT((SUMIF($G$9:$G$38,W35,M$9:M$38)+INT(SUMIF($G$9:$G$38,W35,O$9:O$38)/30))/12))</f>
        <v/>
      </c>
      <c r="Y35" s="43" t="str">
        <f>IF(OR(X35="",X35=0),"","年")</f>
        <v/>
      </c>
      <c r="Z35" s="116" t="str" cm="1">
        <f t="array" ref="Z35">IF(AND(ISBLANK($I$9:$I$38),ISBLANK($J$9:$J$38)),"",IF((SUMIF($G$9:$G$38,W35,M$9:M$38)+INT(SUMIF($G$9:$G$38,W35,O$9:O$38)/30))&lt;12,SUMIF($G$9:$G$38,W35,M$9:M$38)+INT(SUMIF($G$9:$G$38,W35,O$9:O$38)/30),12*((SUMIF($G$9:$G$38,W35,M$9:M$38)+INT(SUMIF($G$9:$G$38,W35,O$9:O$38)/30))/12-INT((SUMIF($G$9:$G$38,W35,M$9:M$38)+INT(SUMIF($G$9:$G$38,W35,O$9:O$38)/30))/12))))</f>
        <v/>
      </c>
      <c r="AA35" s="43" t="str">
        <f>IF(OR(Z35="",Z35=0),"","月")</f>
        <v/>
      </c>
      <c r="AB35" s="43" t="str" cm="1">
        <f t="array" ref="AB35">IF(AND(ISBLANK($I$9:$I$38),ISBLANK($J$9:$J$38)),"",IF(SUMIF($G$9:$G$38,W35,O$9:O$38)&lt;30,SUMIF($G$9:$G$38,W35,O$9:O$38),30*(SUMIF($G$9:$G$38,W35,O$9:O$38)/30-INT(SUMIF($G$9:$G$38,W35,O$9:O$38)/30))))</f>
        <v/>
      </c>
      <c r="AC35" s="44" t="str">
        <f t="shared" ref="AC35:AC38" si="73">IF(OR(AB35="",AB35=0),"","日")</f>
        <v/>
      </c>
      <c r="AD35" s="72"/>
      <c r="AE35" s="72"/>
      <c r="AF35" s="72"/>
      <c r="AG35" s="72"/>
      <c r="AH35" s="72"/>
      <c r="AI35" s="72"/>
      <c r="AJ35" s="25"/>
      <c r="AK35" s="76"/>
      <c r="AL35" s="304" t="e">
        <f t="shared" si="37"/>
        <v>#VALUE!</v>
      </c>
      <c r="AM35" s="312" t="e">
        <f t="shared" si="38"/>
        <v>#VALUE!</v>
      </c>
      <c r="AN35" s="308" t="e">
        <f t="shared" si="39"/>
        <v>#VALUE!</v>
      </c>
      <c r="AO35" s="263"/>
      <c r="AP35" s="257" t="str">
        <f t="shared" si="40"/>
        <v/>
      </c>
      <c r="AQ35" s="258" t="str">
        <f t="shared" si="41"/>
        <v/>
      </c>
      <c r="AR35" s="259" t="str">
        <f t="shared" si="15"/>
        <v>未チェック</v>
      </c>
      <c r="AS35" s="263"/>
      <c r="AT35" s="280" t="str">
        <f t="shared" si="42"/>
        <v>未入力</v>
      </c>
      <c r="AU35" s="281" t="str">
        <f t="shared" si="43"/>
        <v>未入力</v>
      </c>
      <c r="AV35" s="259" t="str">
        <f t="shared" si="16"/>
        <v>まだわかんない</v>
      </c>
      <c r="AW35" s="282" t="str">
        <f t="shared" si="44"/>
        <v>未入力</v>
      </c>
      <c r="AX35" s="281" t="str">
        <f t="shared" si="17"/>
        <v>まだわかんない</v>
      </c>
      <c r="AY35" s="259" t="str">
        <f t="shared" si="45"/>
        <v>未入力</v>
      </c>
      <c r="AZ35" s="249"/>
      <c r="BA35" s="260" t="str">
        <f t="shared" si="18"/>
        <v>-</v>
      </c>
      <c r="BB35" s="261" t="str">
        <f t="shared" si="19"/>
        <v>-</v>
      </c>
      <c r="BC35" s="262" t="str">
        <f t="shared" si="20"/>
        <v>-</v>
      </c>
      <c r="BD35" s="249"/>
      <c r="BE35" s="260" t="str">
        <f t="shared" si="21"/>
        <v>-</v>
      </c>
      <c r="BF35" s="261" t="str">
        <f t="shared" si="22"/>
        <v>-</v>
      </c>
      <c r="BG35" s="262" t="str">
        <f t="shared" si="23"/>
        <v>-</v>
      </c>
      <c r="BH35" s="249"/>
      <c r="BI35" s="260" t="str">
        <f t="shared" si="24"/>
        <v>-</v>
      </c>
      <c r="BJ35" s="261" t="str">
        <f t="shared" si="25"/>
        <v>-</v>
      </c>
      <c r="BK35" s="262" t="str">
        <f t="shared" si="26"/>
        <v>-</v>
      </c>
      <c r="BL35" s="249"/>
      <c r="BM35" s="260" t="str">
        <f t="shared" si="27"/>
        <v>-</v>
      </c>
      <c r="BN35" s="261" t="str">
        <f t="shared" si="28"/>
        <v>-</v>
      </c>
      <c r="BO35" s="262" t="str">
        <f t="shared" si="29"/>
        <v>-</v>
      </c>
      <c r="BP35" s="249"/>
      <c r="BQ35" s="288" t="str">
        <f t="shared" si="30"/>
        <v>-</v>
      </c>
      <c r="BR35" s="289" t="str">
        <f t="shared" si="31"/>
        <v>-</v>
      </c>
      <c r="BS35" s="290" t="str">
        <f t="shared" si="32"/>
        <v>-</v>
      </c>
      <c r="BT35" s="249"/>
      <c r="BU35" s="11"/>
      <c r="BV35" s="253" t="e">
        <f t="shared" si="33"/>
        <v>#VALUE!</v>
      </c>
      <c r="BW35" s="253" t="e">
        <f t="shared" si="34"/>
        <v>#VALUE!</v>
      </c>
      <c r="BX35" s="298" t="e">
        <f t="shared" si="46"/>
        <v>#VALUE!</v>
      </c>
      <c r="BY35" s="126"/>
      <c r="BZ35" s="299" t="e">
        <f t="shared" si="35"/>
        <v>#VALUE!</v>
      </c>
      <c r="CA35" s="299" t="e">
        <f t="shared" si="47"/>
        <v>#VALUE!</v>
      </c>
      <c r="CB35" s="300" t="e">
        <f t="shared" si="48"/>
        <v>#VALUE!</v>
      </c>
      <c r="CC35" s="126"/>
      <c r="CD35" s="300" t="e">
        <f t="shared" si="36"/>
        <v>#VALUE!</v>
      </c>
      <c r="CE35" s="126"/>
      <c r="CF35" s="126"/>
      <c r="CG35" s="126"/>
      <c r="CH35" s="126"/>
      <c r="CI35" s="126"/>
      <c r="CJ35" s="126"/>
      <c r="CK35" s="126"/>
      <c r="CL35" s="126"/>
      <c r="CM35" s="126"/>
      <c r="CN35" s="126"/>
      <c r="CO35" s="126"/>
      <c r="CP35" s="126"/>
      <c r="CQ35" s="126"/>
      <c r="CR35" s="126"/>
      <c r="CS35" s="126"/>
      <c r="CT35" s="126"/>
      <c r="CU35" s="126"/>
      <c r="CV35" s="126"/>
    </row>
    <row r="36" spans="1:100" ht="33" customHeight="1" x14ac:dyDescent="0.2">
      <c r="A36" s="25">
        <v>28</v>
      </c>
      <c r="C36" s="398"/>
      <c r="D36" s="399"/>
      <c r="E36" s="198"/>
      <c r="F36" s="134"/>
      <c r="G36" s="135"/>
      <c r="H36" s="198"/>
      <c r="I36" s="144"/>
      <c r="J36" s="144"/>
      <c r="K36" s="4" t="str">
        <f t="shared" si="67"/>
        <v/>
      </c>
      <c r="L36" s="7" t="str">
        <f t="shared" si="68"/>
        <v/>
      </c>
      <c r="M36" s="7" t="str">
        <f t="shared" si="69"/>
        <v/>
      </c>
      <c r="N36" s="7" t="str">
        <f t="shared" si="70"/>
        <v/>
      </c>
      <c r="O36" s="9" t="str">
        <f t="shared" si="71"/>
        <v/>
      </c>
      <c r="P36" s="19" t="s">
        <v>21</v>
      </c>
      <c r="Q36" s="25">
        <v>28</v>
      </c>
      <c r="R36" s="11"/>
      <c r="S36" s="51" t="str">
        <f>IF(OR(COUNTIF($I$9:J35,I36)&gt;=1,COUNTIF(I37:$J$38,I36)&gt;=1),"重複","")</f>
        <v/>
      </c>
      <c r="T36" s="2" t="str">
        <f>IF(OR(COUNTIF($I$9:J35,J36)&gt;=1,COUNTIF(I37:$J$38,J36)&gt;=1),"重複","")</f>
        <v/>
      </c>
      <c r="U36" s="89" t="str">
        <f t="shared" si="72"/>
        <v/>
      </c>
      <c r="V36" s="90"/>
      <c r="W36" s="153" t="s">
        <v>143</v>
      </c>
      <c r="X36" s="71" t="str" cm="1">
        <f t="array" ref="X36">IF(AND(ISBLANK($I$9:$I$38),ISBLANK($J$9:$J$38)),"",SUMIF($G$9:$G$38,W36,K$9:K$38)+INT((SUMIF($G$9:$G$38,W36,M$9:M$38)+INT(SUMIF($G$9:$G$38,W36,O$9:O$38)/30))/12))</f>
        <v/>
      </c>
      <c r="Y36" s="34" t="str">
        <f t="shared" ref="Y36:Y38" si="74">IF(OR(X36="",X36=0),"","年")</f>
        <v/>
      </c>
      <c r="Z36" s="71" t="str" cm="1">
        <f t="array" ref="Z36">IF(AND(ISBLANK($I$9:$I$38),ISBLANK($J$9:$J$38)),"",IF((SUMIF($G$9:$G$38,W36,M$9:M$38)+INT(SUMIF($G$9:$G$38,W36,O$9:O$38)/30))&lt;12,SUMIF($G$9:$G$38,W36,M$9:M$38)+INT(SUMIF($G$9:$G$38,W36,O$9:O$38)/30),12*((SUMIF($G$9:$G$38,W36,M$9:M$38)+INT(SUMIF($G$9:$G$38,W36,O$9:O$38)/30))/12-INT((SUMIF($G$9:$G$38,W36,M$9:M$38)+INT(SUMIF($G$9:$G$38,W36,O$9:O$38)/30))/12))))</f>
        <v/>
      </c>
      <c r="AA36" s="34" t="str">
        <f t="shared" ref="AA36:AA38" si="75">IF(OR(Z36="",Z36=0),"","月")</f>
        <v/>
      </c>
      <c r="AB36" s="34" t="str" cm="1">
        <f t="array" ref="AB36">IF(AND(ISBLANK($I$9:$I$38),ISBLANK($J$9:$J$38)),"",IF(SUMIF($G$9:$G$38,W36,O$9:O$38)&lt;30,SUMIF($G$9:$G$38,W36,O$9:O$38),30*(SUMIF($G$9:$G$38,W36,O$9:O$38)/30-INT(SUMIF($G$9:$G$38,W36,O$9:O$38)/30))))</f>
        <v/>
      </c>
      <c r="AC36" s="40" t="str">
        <f t="shared" si="73"/>
        <v/>
      </c>
      <c r="AD36" s="72"/>
      <c r="AE36" s="72"/>
      <c r="AF36" s="72"/>
      <c r="AG36" s="72"/>
      <c r="AH36" s="72"/>
      <c r="AI36" s="72"/>
      <c r="AJ36" s="25"/>
      <c r="AK36" s="76"/>
      <c r="AL36" s="304" t="e">
        <f t="shared" si="37"/>
        <v>#VALUE!</v>
      </c>
      <c r="AM36" s="312" t="e">
        <f t="shared" si="38"/>
        <v>#VALUE!</v>
      </c>
      <c r="AN36" s="308" t="e">
        <f t="shared" si="39"/>
        <v>#VALUE!</v>
      </c>
      <c r="AO36" s="263"/>
      <c r="AP36" s="257" t="str">
        <f t="shared" si="40"/>
        <v/>
      </c>
      <c r="AQ36" s="258" t="str">
        <f t="shared" si="41"/>
        <v/>
      </c>
      <c r="AR36" s="259" t="str">
        <f t="shared" si="15"/>
        <v>未チェック</v>
      </c>
      <c r="AS36" s="263"/>
      <c r="AT36" s="280" t="str">
        <f t="shared" si="42"/>
        <v>未入力</v>
      </c>
      <c r="AU36" s="281" t="str">
        <f t="shared" si="43"/>
        <v>未入力</v>
      </c>
      <c r="AV36" s="259" t="str">
        <f t="shared" si="16"/>
        <v>まだわかんない</v>
      </c>
      <c r="AW36" s="282" t="str">
        <f t="shared" si="44"/>
        <v>未入力</v>
      </c>
      <c r="AX36" s="281" t="str">
        <f t="shared" si="17"/>
        <v>まだわかんない</v>
      </c>
      <c r="AY36" s="259" t="str">
        <f t="shared" si="45"/>
        <v>未入力</v>
      </c>
      <c r="AZ36" s="249"/>
      <c r="BA36" s="260" t="str">
        <f t="shared" si="18"/>
        <v>-</v>
      </c>
      <c r="BB36" s="261" t="str">
        <f t="shared" si="19"/>
        <v>-</v>
      </c>
      <c r="BC36" s="262" t="str">
        <f t="shared" si="20"/>
        <v>-</v>
      </c>
      <c r="BD36" s="249"/>
      <c r="BE36" s="260" t="str">
        <f t="shared" si="21"/>
        <v>-</v>
      </c>
      <c r="BF36" s="261" t="str">
        <f t="shared" si="22"/>
        <v>-</v>
      </c>
      <c r="BG36" s="262" t="str">
        <f t="shared" si="23"/>
        <v>-</v>
      </c>
      <c r="BH36" s="249"/>
      <c r="BI36" s="260" t="str">
        <f t="shared" si="24"/>
        <v>-</v>
      </c>
      <c r="BJ36" s="261" t="str">
        <f t="shared" si="25"/>
        <v>-</v>
      </c>
      <c r="BK36" s="262" t="str">
        <f t="shared" si="26"/>
        <v>-</v>
      </c>
      <c r="BL36" s="249"/>
      <c r="BM36" s="260" t="str">
        <f t="shared" si="27"/>
        <v>-</v>
      </c>
      <c r="BN36" s="261" t="str">
        <f t="shared" si="28"/>
        <v>-</v>
      </c>
      <c r="BO36" s="262" t="str">
        <f t="shared" si="29"/>
        <v>-</v>
      </c>
      <c r="BP36" s="249"/>
      <c r="BQ36" s="288" t="str">
        <f t="shared" si="30"/>
        <v>-</v>
      </c>
      <c r="BR36" s="289" t="str">
        <f t="shared" si="31"/>
        <v>-</v>
      </c>
      <c r="BS36" s="290" t="str">
        <f t="shared" si="32"/>
        <v>-</v>
      </c>
      <c r="BT36" s="249"/>
      <c r="BU36" s="11"/>
      <c r="BV36" s="253" t="e">
        <f t="shared" si="33"/>
        <v>#VALUE!</v>
      </c>
      <c r="BW36" s="253" t="e">
        <f t="shared" si="34"/>
        <v>#VALUE!</v>
      </c>
      <c r="BX36" s="298" t="e">
        <f t="shared" si="46"/>
        <v>#VALUE!</v>
      </c>
      <c r="BY36" s="126"/>
      <c r="BZ36" s="299" t="e">
        <f t="shared" si="35"/>
        <v>#VALUE!</v>
      </c>
      <c r="CA36" s="299" t="e">
        <f t="shared" si="47"/>
        <v>#VALUE!</v>
      </c>
      <c r="CB36" s="300" t="e">
        <f t="shared" si="48"/>
        <v>#VALUE!</v>
      </c>
      <c r="CC36" s="126"/>
      <c r="CD36" s="300" t="e">
        <f t="shared" si="36"/>
        <v>#VALUE!</v>
      </c>
      <c r="CE36" s="126"/>
      <c r="CF36" s="126"/>
      <c r="CG36" s="126"/>
      <c r="CH36" s="126"/>
      <c r="CI36" s="126"/>
      <c r="CJ36" s="126"/>
      <c r="CK36" s="126"/>
      <c r="CL36" s="126"/>
      <c r="CM36" s="126"/>
      <c r="CN36" s="126"/>
      <c r="CO36" s="126"/>
      <c r="CP36" s="126"/>
      <c r="CQ36" s="126"/>
      <c r="CR36" s="126"/>
      <c r="CS36" s="126"/>
      <c r="CT36" s="126"/>
      <c r="CU36" s="126"/>
      <c r="CV36" s="126"/>
    </row>
    <row r="37" spans="1:100" ht="33" customHeight="1" x14ac:dyDescent="0.2">
      <c r="A37" s="25">
        <v>29</v>
      </c>
      <c r="C37" s="398"/>
      <c r="D37" s="399"/>
      <c r="E37" s="198"/>
      <c r="F37" s="134"/>
      <c r="G37" s="135"/>
      <c r="H37" s="198"/>
      <c r="I37" s="144"/>
      <c r="J37" s="144"/>
      <c r="K37" s="4" t="str">
        <f t="shared" si="67"/>
        <v/>
      </c>
      <c r="L37" s="7" t="str">
        <f t="shared" si="68"/>
        <v/>
      </c>
      <c r="M37" s="7" t="str">
        <f t="shared" si="69"/>
        <v/>
      </c>
      <c r="N37" s="7" t="str">
        <f t="shared" si="70"/>
        <v/>
      </c>
      <c r="O37" s="9" t="str">
        <f t="shared" si="71"/>
        <v/>
      </c>
      <c r="P37" s="19" t="s">
        <v>21</v>
      </c>
      <c r="Q37" s="25">
        <v>29</v>
      </c>
      <c r="R37" s="11"/>
      <c r="S37" s="51" t="str">
        <f>IF(OR(COUNTIF($I$9:J36,I37)&gt;=1,COUNTIF(I38:$J$38,I37)&gt;=1),"重複","")</f>
        <v/>
      </c>
      <c r="T37" s="2" t="str">
        <f>IF(OR(COUNTIF($I$9:J36,J37)&gt;=1,COUNTIF(I38:$J$38,J37)&gt;=1),"重複","")</f>
        <v/>
      </c>
      <c r="U37" s="89" t="str">
        <f t="shared" si="72"/>
        <v/>
      </c>
      <c r="V37" s="90"/>
      <c r="W37" s="153" t="s">
        <v>144</v>
      </c>
      <c r="X37" s="71" t="str" cm="1">
        <f t="array" ref="X37">IF(AND(ISBLANK($I$9:$I$38),ISBLANK($J$9:$J$38)),"",SUMIF($G$9:$G$38,W37,K$9:K$38)+INT((SUMIF($G$9:$G$38,W37,M$9:M$38)+INT(SUMIF($G$9:$G$38,W37,O$9:O$38)/30))/12))</f>
        <v/>
      </c>
      <c r="Y37" s="34" t="str">
        <f t="shared" si="74"/>
        <v/>
      </c>
      <c r="Z37" s="71" t="str" cm="1">
        <f t="array" ref="Z37">IF(AND(ISBLANK($I$9:$I$38),ISBLANK($J$9:$J$38)),"",IF((SUMIF($G$9:$G$38,W37,M$9:M$38)+INT(SUMIF($G$9:$G$38,W37,O$9:O$38)/30))&lt;12,SUMIF($G$9:$G$38,W37,M$9:M$38)+INT(SUMIF($G$9:$G$38,W37,O$9:O$38)/30),12*((SUMIF($G$9:$G$38,W37,M$9:M$38)+INT(SUMIF($G$9:$G$38,W37,O$9:O$38)/30))/12-INT((SUMIF($G$9:$G$38,W37,M$9:M$38)+INT(SUMIF($G$9:$G$38,W37,O$9:O$38)/30))/12))))</f>
        <v/>
      </c>
      <c r="AA37" s="34" t="str">
        <f t="shared" si="75"/>
        <v/>
      </c>
      <c r="AB37" s="34" t="str" cm="1">
        <f t="array" ref="AB37">IF(AND(ISBLANK($I$9:$I$38),ISBLANK($J$9:$J$38)),"",IF(SUMIF($G$9:$G$38,W37,O$9:O$38)&lt;30,SUMIF($G$9:$G$38,W37,O$9:O$38),30*(SUMIF($G$9:$G$38,W37,O$9:O$38)/30-INT(SUMIF($G$9:$G$38,W37,O$9:O$38)/30))))</f>
        <v/>
      </c>
      <c r="AC37" s="40" t="str">
        <f t="shared" si="73"/>
        <v/>
      </c>
      <c r="AD37" s="72"/>
      <c r="AE37" s="72"/>
      <c r="AF37" s="72"/>
      <c r="AG37" s="72"/>
      <c r="AH37" s="72"/>
      <c r="AI37" s="72"/>
      <c r="AJ37" s="25"/>
      <c r="AK37" s="76"/>
      <c r="AL37" s="304" t="e">
        <f t="shared" si="37"/>
        <v>#VALUE!</v>
      </c>
      <c r="AM37" s="312" t="e">
        <f t="shared" si="38"/>
        <v>#VALUE!</v>
      </c>
      <c r="AN37" s="308" t="e">
        <f t="shared" si="39"/>
        <v>#VALUE!</v>
      </c>
      <c r="AO37" s="263"/>
      <c r="AP37" s="257" t="str">
        <f t="shared" si="40"/>
        <v/>
      </c>
      <c r="AQ37" s="258" t="str">
        <f t="shared" si="41"/>
        <v/>
      </c>
      <c r="AR37" s="259" t="str">
        <f t="shared" si="15"/>
        <v>未チェック</v>
      </c>
      <c r="AS37" s="263"/>
      <c r="AT37" s="280" t="str">
        <f t="shared" si="42"/>
        <v>未入力</v>
      </c>
      <c r="AU37" s="281" t="str">
        <f t="shared" si="43"/>
        <v>未入力</v>
      </c>
      <c r="AV37" s="259" t="str">
        <f t="shared" si="16"/>
        <v>まだわかんない</v>
      </c>
      <c r="AW37" s="282" t="str">
        <f t="shared" si="44"/>
        <v>未入力</v>
      </c>
      <c r="AX37" s="281" t="str">
        <f t="shared" si="17"/>
        <v>まだわかんない</v>
      </c>
      <c r="AY37" s="259" t="str">
        <f t="shared" si="45"/>
        <v>未入力</v>
      </c>
      <c r="AZ37" s="249"/>
      <c r="BA37" s="260" t="str">
        <f t="shared" si="18"/>
        <v>-</v>
      </c>
      <c r="BB37" s="261" t="str">
        <f t="shared" si="19"/>
        <v>-</v>
      </c>
      <c r="BC37" s="262" t="str">
        <f t="shared" si="20"/>
        <v>-</v>
      </c>
      <c r="BD37" s="249"/>
      <c r="BE37" s="260" t="str">
        <f t="shared" si="21"/>
        <v>-</v>
      </c>
      <c r="BF37" s="261" t="str">
        <f t="shared" si="22"/>
        <v>-</v>
      </c>
      <c r="BG37" s="262" t="str">
        <f t="shared" si="23"/>
        <v>-</v>
      </c>
      <c r="BH37" s="249"/>
      <c r="BI37" s="260" t="str">
        <f t="shared" si="24"/>
        <v>-</v>
      </c>
      <c r="BJ37" s="261" t="str">
        <f t="shared" si="25"/>
        <v>-</v>
      </c>
      <c r="BK37" s="262" t="str">
        <f t="shared" si="26"/>
        <v>-</v>
      </c>
      <c r="BL37" s="249"/>
      <c r="BM37" s="260" t="str">
        <f t="shared" si="27"/>
        <v>-</v>
      </c>
      <c r="BN37" s="261" t="str">
        <f t="shared" si="28"/>
        <v>-</v>
      </c>
      <c r="BO37" s="262" t="str">
        <f t="shared" si="29"/>
        <v>-</v>
      </c>
      <c r="BP37" s="249"/>
      <c r="BQ37" s="288" t="str">
        <f t="shared" si="30"/>
        <v>-</v>
      </c>
      <c r="BR37" s="289" t="str">
        <f t="shared" si="31"/>
        <v>-</v>
      </c>
      <c r="BS37" s="290" t="str">
        <f t="shared" si="32"/>
        <v>-</v>
      </c>
      <c r="BT37" s="249"/>
      <c r="BU37" s="11"/>
      <c r="BV37" s="253" t="e">
        <f t="shared" si="33"/>
        <v>#VALUE!</v>
      </c>
      <c r="BW37" s="253" t="e">
        <f t="shared" si="34"/>
        <v>#VALUE!</v>
      </c>
      <c r="BX37" s="298" t="e">
        <f t="shared" si="46"/>
        <v>#VALUE!</v>
      </c>
      <c r="BY37" s="126"/>
      <c r="BZ37" s="299" t="e">
        <f t="shared" si="35"/>
        <v>#VALUE!</v>
      </c>
      <c r="CA37" s="299" t="e">
        <f t="shared" si="47"/>
        <v>#VALUE!</v>
      </c>
      <c r="CB37" s="300" t="e">
        <f t="shared" si="48"/>
        <v>#VALUE!</v>
      </c>
      <c r="CC37" s="126"/>
      <c r="CD37" s="300" t="e">
        <f t="shared" si="36"/>
        <v>#VALUE!</v>
      </c>
      <c r="CE37" s="126"/>
      <c r="CF37" s="126"/>
      <c r="CG37" s="126"/>
      <c r="CH37" s="126"/>
      <c r="CI37" s="126"/>
      <c r="CJ37" s="126"/>
      <c r="CK37" s="126"/>
      <c r="CL37" s="126"/>
      <c r="CM37" s="126"/>
      <c r="CN37" s="126"/>
      <c r="CO37" s="126"/>
      <c r="CP37" s="126"/>
      <c r="CQ37" s="126"/>
      <c r="CR37" s="126"/>
      <c r="CS37" s="126"/>
      <c r="CT37" s="126"/>
      <c r="CU37" s="126"/>
      <c r="CV37" s="126"/>
    </row>
    <row r="38" spans="1:100" ht="33" customHeight="1" thickBot="1" x14ac:dyDescent="0.25">
      <c r="A38" s="25">
        <v>30</v>
      </c>
      <c r="C38" s="400"/>
      <c r="D38" s="401"/>
      <c r="E38" s="138"/>
      <c r="F38" s="139"/>
      <c r="G38" s="140"/>
      <c r="H38" s="352"/>
      <c r="I38" s="145"/>
      <c r="J38" s="146"/>
      <c r="K38" s="283" t="str">
        <f t="shared" si="67"/>
        <v/>
      </c>
      <c r="L38" s="8" t="str">
        <f t="shared" si="68"/>
        <v/>
      </c>
      <c r="M38" s="8" t="str">
        <f t="shared" si="69"/>
        <v/>
      </c>
      <c r="N38" s="8" t="str">
        <f t="shared" si="70"/>
        <v/>
      </c>
      <c r="O38" s="99" t="str">
        <f t="shared" si="71"/>
        <v/>
      </c>
      <c r="P38" s="100" t="s">
        <v>21</v>
      </c>
      <c r="Q38" s="25">
        <v>30</v>
      </c>
      <c r="R38" s="11"/>
      <c r="S38" s="51" t="str">
        <f>IF(OR(COUNTIF($I$9:J37,I38)&gt;=1,COUNTIF(I$38:$J39,I38)&gt;=1),"重複","")</f>
        <v/>
      </c>
      <c r="T38" s="2" t="str">
        <f>IF(OR(COUNTIF($I$9:J37,J38)&gt;=1,COUNTIF(I$38:$J39,J38)&gt;=1),"重複","")</f>
        <v/>
      </c>
      <c r="U38" s="89" t="str">
        <f t="shared" si="72"/>
        <v/>
      </c>
      <c r="V38" s="90"/>
      <c r="W38" s="156"/>
      <c r="X38" s="123" t="str" cm="1">
        <f t="array" ref="X38">IF(AND(ISBLANK($I$9:$I$38),ISBLANK($J$9:$J$38)),"",SUMIF($G$9:$G$38,W38,K$9:K$38)+INT((SUMIF($G$9:$G$38,W38,M$9:M$38)+INT(SUMIF($G$9:$G$38,W38,O$9:O$38)/30))/12))</f>
        <v/>
      </c>
      <c r="Y38" s="45" t="str">
        <f t="shared" si="74"/>
        <v/>
      </c>
      <c r="Z38" s="123" t="str" cm="1">
        <f t="array" ref="Z38">IF(AND(ISBLANK($I$9:$I$38),ISBLANK($J$9:$J$38)),"",IF((SUMIF($G$9:$G$38,W38,M$9:M$38)+INT(SUMIF($G$9:$G$38,W38,O$9:O$38)/30))&lt;12,SUMIF($G$9:$G$38,W38,M$9:M$38)+INT(SUMIF($G$9:$G$38,W38,O$9:O$38)/30),12*((SUMIF($G$9:$G$38,W38,M$9:M$38)+INT(SUMIF($G$9:$G$38,W38,O$9:O$38)/30))/12-INT((SUMIF($G$9:$G$38,W38,M$9:M$38)+INT(SUMIF($G$9:$G$38,W38,O$9:O$38)/30))/12))))</f>
        <v/>
      </c>
      <c r="AA38" s="45" t="str">
        <f t="shared" si="75"/>
        <v/>
      </c>
      <c r="AB38" s="45" t="str" cm="1">
        <f t="array" ref="AB38">IF(AND(ISBLANK($I$9:$I$38),ISBLANK($J$9:$J$38)),"",IF(SUMIF($G$9:$G$38,W38,O$9:O$38)&lt;30,SUMIF($G$9:$G$38,W38,O$9:O$38),30*(SUMIF($G$9:$G$38,W38,O$9:O$38)/30-INT(SUMIF($G$9:$G$38,W38,O$9:O$38)/30))))</f>
        <v/>
      </c>
      <c r="AC38" s="46" t="str">
        <f t="shared" si="73"/>
        <v/>
      </c>
      <c r="AD38" s="72"/>
      <c r="AE38" s="72"/>
      <c r="AF38" s="72"/>
      <c r="AG38" s="72"/>
      <c r="AH38" s="72"/>
      <c r="AI38" s="72"/>
      <c r="AJ38" s="25"/>
      <c r="AK38" s="76"/>
      <c r="AL38" s="304" t="e">
        <f t="shared" si="37"/>
        <v>#VALUE!</v>
      </c>
      <c r="AM38" s="312" t="e">
        <f t="shared" si="38"/>
        <v>#VALUE!</v>
      </c>
      <c r="AN38" s="308" t="e">
        <f t="shared" si="39"/>
        <v>#VALUE!</v>
      </c>
      <c r="AO38" s="263"/>
      <c r="AP38" s="257" t="str">
        <f t="shared" si="40"/>
        <v/>
      </c>
      <c r="AQ38" s="258" t="str">
        <f t="shared" si="41"/>
        <v/>
      </c>
      <c r="AR38" s="259" t="str">
        <f t="shared" si="15"/>
        <v>未チェック</v>
      </c>
      <c r="AS38" s="263"/>
      <c r="AT38" s="280" t="str">
        <f t="shared" si="42"/>
        <v>未入力</v>
      </c>
      <c r="AU38" s="281" t="str">
        <f t="shared" si="43"/>
        <v>未入力</v>
      </c>
      <c r="AV38" s="259" t="str">
        <f t="shared" si="16"/>
        <v>まだわかんない</v>
      </c>
      <c r="AW38" s="282" t="str">
        <f t="shared" si="44"/>
        <v>未入力</v>
      </c>
      <c r="AX38" s="281" t="str">
        <f t="shared" si="17"/>
        <v>まだわかんない</v>
      </c>
      <c r="AY38" s="259" t="str">
        <f t="shared" si="45"/>
        <v>未入力</v>
      </c>
      <c r="AZ38" s="249"/>
      <c r="BA38" s="260" t="str">
        <f t="shared" si="18"/>
        <v>-</v>
      </c>
      <c r="BB38" s="261" t="str">
        <f t="shared" si="19"/>
        <v>-</v>
      </c>
      <c r="BC38" s="262" t="str">
        <f t="shared" si="20"/>
        <v>-</v>
      </c>
      <c r="BD38" s="249"/>
      <c r="BE38" s="260" t="str">
        <f t="shared" si="21"/>
        <v>-</v>
      </c>
      <c r="BF38" s="261" t="str">
        <f t="shared" si="22"/>
        <v>-</v>
      </c>
      <c r="BG38" s="262" t="str">
        <f t="shared" si="23"/>
        <v>-</v>
      </c>
      <c r="BH38" s="249"/>
      <c r="BI38" s="260" t="str">
        <f t="shared" si="24"/>
        <v>-</v>
      </c>
      <c r="BJ38" s="261" t="str">
        <f t="shared" si="25"/>
        <v>-</v>
      </c>
      <c r="BK38" s="262" t="str">
        <f t="shared" si="26"/>
        <v>-</v>
      </c>
      <c r="BL38" s="249"/>
      <c r="BM38" s="260" t="str">
        <f t="shared" si="27"/>
        <v>-</v>
      </c>
      <c r="BN38" s="261" t="str">
        <f t="shared" si="28"/>
        <v>-</v>
      </c>
      <c r="BO38" s="262" t="str">
        <f t="shared" si="29"/>
        <v>-</v>
      </c>
      <c r="BP38" s="249"/>
      <c r="BQ38" s="288" t="str">
        <f t="shared" si="30"/>
        <v>-</v>
      </c>
      <c r="BR38" s="289" t="str">
        <f t="shared" si="31"/>
        <v>-</v>
      </c>
      <c r="BS38" s="290" t="str">
        <f t="shared" si="32"/>
        <v>-</v>
      </c>
      <c r="BT38" s="249"/>
      <c r="BU38" s="11"/>
      <c r="BV38" s="253" t="e">
        <f t="shared" si="33"/>
        <v>#VALUE!</v>
      </c>
      <c r="BW38" s="253" t="e">
        <f t="shared" si="34"/>
        <v>#VALUE!</v>
      </c>
      <c r="BX38" s="298" t="e">
        <f t="shared" si="46"/>
        <v>#VALUE!</v>
      </c>
      <c r="BY38" s="126"/>
      <c r="BZ38" s="299" t="e">
        <f t="shared" si="35"/>
        <v>#VALUE!</v>
      </c>
      <c r="CA38" s="299" t="e">
        <f t="shared" si="47"/>
        <v>#VALUE!</v>
      </c>
      <c r="CB38" s="300" t="e">
        <f t="shared" si="48"/>
        <v>#VALUE!</v>
      </c>
      <c r="CC38" s="126"/>
      <c r="CD38" s="300" t="e">
        <f t="shared" si="36"/>
        <v>#VALUE!</v>
      </c>
      <c r="CE38" s="126"/>
      <c r="CF38" s="126"/>
      <c r="CG38" s="126"/>
      <c r="CH38" s="126"/>
      <c r="CI38" s="126"/>
      <c r="CJ38" s="126"/>
      <c r="CK38" s="126"/>
      <c r="CL38" s="126"/>
      <c r="CM38" s="126"/>
      <c r="CN38" s="126"/>
      <c r="CO38" s="126"/>
      <c r="CP38" s="126"/>
      <c r="CQ38" s="126"/>
      <c r="CR38" s="126"/>
      <c r="CS38" s="126"/>
      <c r="CT38" s="126"/>
      <c r="CU38" s="126"/>
      <c r="CV38" s="126"/>
    </row>
    <row r="39" spans="1:100" ht="33" customHeight="1" thickTop="1" thickBot="1" x14ac:dyDescent="0.25">
      <c r="F39" s="124"/>
      <c r="I39" s="119"/>
      <c r="J39" s="357" t="s">
        <v>14</v>
      </c>
      <c r="K39" s="48" t="str" cm="1">
        <f t="array" ref="K39">IF(AND(ISBLANK(I9:I38),ISBLANK(J9:J38)),"",SUM(K9:K38)+INT((SUM(M9:M38)+INT(SUM(O9:O38)/30))/12))</f>
        <v/>
      </c>
      <c r="L39" s="15" t="s">
        <v>216</v>
      </c>
      <c r="M39" s="15" t="str" cm="1">
        <f t="array" ref="M39">IF(AND(ISBLANK(I9:I38),ISBLANK(J9:J38)),"",IF((SUM(M9:M38)+INT(SUM(O9:O38)/30))&lt;12,SUM(M9:M38)+INT(SUM(O9:O38)/30),12*((SUM(M9:M38)+INT(SUM(O9:O38)/30))/12-INT((SUM(M9:M38)+INT(SUM(O9:O38)/30))/12))))</f>
        <v/>
      </c>
      <c r="N39" s="15" t="s">
        <v>215</v>
      </c>
      <c r="O39" s="15" t="str" cm="1">
        <f t="array" ref="O39">IF(AND(ISBLANK(I9:I38),ISBLANK(J9:J38)),"",IF(SUM(O9:O38)&lt;30,SUM(O9:O38),30*(SUM(O9:O38)/30-INT(SUM(O9:O38)/30))))</f>
        <v/>
      </c>
      <c r="P39" s="17" t="s">
        <v>10</v>
      </c>
      <c r="Q39" s="11"/>
      <c r="R39" s="11"/>
      <c r="S39" s="115"/>
      <c r="T39" s="115"/>
      <c r="U39" s="201"/>
      <c r="V39" s="201"/>
      <c r="W39" s="110" t="s">
        <v>14</v>
      </c>
      <c r="X39" s="37" t="str" cm="1">
        <f t="array" ref="X39">IF(AND(ISBLANK($I$9:$I$38),ISBLANK($J$9:$J$38)),"",SUM(X35:X38)+INT((SUM(Z35:Z38)+INT(SUM(AB35:AB38)/30))/12))</f>
        <v/>
      </c>
      <c r="Y39" s="37" t="str">
        <f>IF(OR(X39="",X39=0),"","年")</f>
        <v/>
      </c>
      <c r="Z39" s="37" t="str" cm="1">
        <f t="array" ref="Z39">IF(AND(ISBLANK($I$9:$I$38),ISBLANK($J$9:$J$38)),"",IF((SUM(Z35:Z38)+INT(SUM(AB35:AB38)/30))&lt;12,SUM(Z35:Z38)+INT(SUM(AB35:AB38)/30),12*((SUM(Z35:Z38)+INT(SUM(AB35:AB38)/30))/12-INT((SUM(Z35:Z38)+INT(SUM(AB35:AB38)/30))/12))))</f>
        <v/>
      </c>
      <c r="AA39" s="37" t="str">
        <f>IF(OR(Z39="",Z39=0),"","月")</f>
        <v/>
      </c>
      <c r="AB39" s="37" t="str" cm="1">
        <f t="array" ref="AB39">IF(AND(ISBLANK($I$9:$I$38),ISBLANK($J$9:$J$38)),"",IF(SUM(AB35:AB38)&lt;30,SUM(AB35:AB38),30*(SUM(AB35:AB38)/30-INT(SUM(AB35:AB38)/30))))</f>
        <v/>
      </c>
      <c r="AC39" s="38" t="str">
        <f>IF(OR(AB39="",AB39=0),"","日")</f>
        <v/>
      </c>
      <c r="AD39" s="42"/>
      <c r="AE39" s="42"/>
      <c r="AF39" s="42"/>
      <c r="AG39" s="42"/>
      <c r="AH39" s="42"/>
      <c r="AI39" s="42"/>
      <c r="AJ39" s="30"/>
      <c r="AK39" s="76"/>
      <c r="AL39" s="305"/>
      <c r="AM39" s="313"/>
      <c r="AN39" s="309"/>
      <c r="AO39" s="52"/>
      <c r="AP39" s="108"/>
      <c r="AQ39" s="108"/>
      <c r="AR39" s="52"/>
      <c r="AS39" s="52"/>
      <c r="AT39" s="52"/>
      <c r="AU39" s="52"/>
      <c r="AV39" s="52"/>
      <c r="AW39" s="52"/>
      <c r="AX39" s="52"/>
      <c r="AY39" s="52"/>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row>
    <row r="40" spans="1:100" ht="33" customHeight="1" thickTop="1" x14ac:dyDescent="0.2">
      <c r="I40" s="119"/>
      <c r="J40" s="52"/>
      <c r="K40" s="202"/>
      <c r="L40" s="203"/>
      <c r="M40" s="202"/>
      <c r="N40" s="203"/>
      <c r="O40" s="202"/>
      <c r="P40" s="203"/>
      <c r="Q40" s="52"/>
      <c r="R40" s="52"/>
      <c r="T40" s="104"/>
      <c r="U40" s="108"/>
      <c r="V40" s="108"/>
      <c r="AK40" s="108"/>
    </row>
    <row r="41" spans="1:100" ht="33" customHeight="1" x14ac:dyDescent="0.2">
      <c r="I41" s="119"/>
      <c r="J41" s="52"/>
      <c r="K41" s="30"/>
      <c r="L41" s="11"/>
      <c r="N41" s="11"/>
      <c r="O41" s="205"/>
      <c r="P41" s="108"/>
      <c r="Q41" s="108"/>
      <c r="R41" s="108"/>
      <c r="S41" s="108"/>
      <c r="T41" s="108"/>
      <c r="U41" s="108"/>
      <c r="V41" s="108"/>
      <c r="W41" s="108"/>
      <c r="X41" s="127"/>
      <c r="Y41" s="127"/>
      <c r="Z41" s="127"/>
      <c r="AA41" s="127"/>
      <c r="AB41" s="127"/>
      <c r="AC41" s="127"/>
      <c r="AD41" s="127"/>
      <c r="AE41" s="127"/>
      <c r="AF41" s="127"/>
      <c r="AG41" s="127"/>
      <c r="AH41" s="127"/>
      <c r="AI41" s="127"/>
      <c r="AJ41" s="108"/>
      <c r="AK41" s="108"/>
    </row>
    <row r="42" spans="1:100" ht="33" customHeight="1" x14ac:dyDescent="0.2">
      <c r="I42" s="119"/>
      <c r="J42" s="52"/>
      <c r="S42" s="25"/>
      <c r="T42" s="25"/>
      <c r="U42" s="108"/>
      <c r="V42" s="108"/>
      <c r="W42" s="108"/>
      <c r="X42" s="127"/>
      <c r="Y42" s="127"/>
      <c r="Z42" s="127"/>
      <c r="AA42" s="317"/>
      <c r="AB42" s="127"/>
      <c r="AC42" s="127"/>
      <c r="AD42" s="127"/>
      <c r="AE42" s="127"/>
      <c r="AF42" s="127"/>
      <c r="AG42" s="127"/>
      <c r="AH42" s="127"/>
      <c r="AI42" s="127"/>
      <c r="AJ42" s="108"/>
      <c r="AK42" s="108"/>
    </row>
    <row r="43" spans="1:100" ht="33" customHeight="1" x14ac:dyDescent="0.2">
      <c r="I43" s="119"/>
      <c r="J43" s="52"/>
      <c r="K43" s="205"/>
      <c r="L43" s="52"/>
      <c r="M43" s="205"/>
      <c r="N43" s="52"/>
      <c r="O43" s="205"/>
      <c r="P43" s="52"/>
      <c r="Q43" s="52"/>
      <c r="R43" s="52"/>
      <c r="T43" s="104"/>
      <c r="U43" s="108"/>
      <c r="V43" s="108"/>
      <c r="W43" s="108"/>
      <c r="X43" s="127"/>
      <c r="Y43" s="127"/>
      <c r="Z43" s="127"/>
      <c r="AA43" s="127"/>
      <c r="AB43" s="127"/>
      <c r="AC43" s="127"/>
      <c r="AD43" s="127"/>
      <c r="AE43" s="127"/>
      <c r="AF43" s="127"/>
      <c r="AG43" s="127"/>
      <c r="AH43" s="127"/>
      <c r="AI43" s="127"/>
      <c r="AJ43" s="108"/>
      <c r="AK43" s="108"/>
      <c r="AL43" s="11"/>
      <c r="AM43" s="11"/>
      <c r="AN43" s="11"/>
      <c r="AO43" s="52"/>
      <c r="AP43" s="108"/>
      <c r="AQ43" s="108"/>
      <c r="AR43" s="52"/>
      <c r="AS43" s="52"/>
      <c r="AT43" s="52"/>
      <c r="AU43" s="52"/>
      <c r="AV43" s="52"/>
      <c r="AW43" s="52"/>
      <c r="AX43" s="52"/>
      <c r="AY43" s="52"/>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row>
    <row r="44" spans="1:100" ht="33" customHeight="1" x14ac:dyDescent="0.2">
      <c r="I44" s="119"/>
      <c r="J44" s="52"/>
      <c r="K44" s="205"/>
      <c r="L44" s="52"/>
      <c r="M44" s="205"/>
      <c r="N44" s="52"/>
      <c r="O44" s="205"/>
      <c r="P44" s="52"/>
      <c r="Q44" s="52"/>
      <c r="R44" s="52"/>
      <c r="T44" s="104"/>
      <c r="U44" s="108"/>
      <c r="V44" s="108"/>
      <c r="W44" s="108"/>
      <c r="X44" s="127"/>
      <c r="Y44" s="127"/>
      <c r="Z44" s="127"/>
      <c r="AA44" s="127"/>
      <c r="AB44" s="127"/>
      <c r="AC44" s="127"/>
      <c r="AD44" s="127"/>
      <c r="AE44" s="127"/>
      <c r="AF44" s="127"/>
      <c r="AG44" s="127"/>
      <c r="AH44" s="127"/>
      <c r="AI44" s="127"/>
      <c r="AJ44" s="108"/>
      <c r="AK44" s="108"/>
      <c r="AL44" s="11"/>
      <c r="AM44" s="11"/>
      <c r="AN44" s="11"/>
      <c r="AO44" s="52"/>
      <c r="AP44" s="108"/>
      <c r="AQ44" s="108"/>
      <c r="AR44" s="52"/>
      <c r="AS44" s="52"/>
      <c r="AT44" s="52"/>
      <c r="AU44" s="52"/>
      <c r="AV44" s="52"/>
      <c r="AW44" s="52"/>
      <c r="AX44" s="52"/>
      <c r="AY44" s="52"/>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row>
    <row r="45" spans="1:100" ht="33" customHeight="1" x14ac:dyDescent="0.2">
      <c r="I45" s="119"/>
      <c r="J45" s="52"/>
      <c r="K45" s="205"/>
      <c r="L45" s="52"/>
      <c r="M45" s="205"/>
      <c r="N45" s="52"/>
      <c r="O45" s="205"/>
      <c r="P45" s="52"/>
      <c r="Q45" s="52"/>
      <c r="R45" s="52"/>
      <c r="T45" s="104"/>
      <c r="U45" s="108"/>
      <c r="V45" s="108"/>
      <c r="W45" s="108"/>
      <c r="X45" s="127"/>
      <c r="Y45" s="127"/>
      <c r="Z45" s="127"/>
      <c r="AA45" s="127"/>
      <c r="AB45" s="127"/>
      <c r="AC45" s="127"/>
      <c r="AD45" s="127"/>
      <c r="AE45" s="127"/>
      <c r="AF45" s="127"/>
      <c r="AG45" s="127"/>
      <c r="AH45" s="127"/>
      <c r="AI45" s="127"/>
      <c r="AJ45" s="108"/>
      <c r="AK45" s="108"/>
      <c r="AL45" s="11"/>
      <c r="AM45" s="11"/>
      <c r="AN45" s="11"/>
      <c r="AO45" s="52"/>
      <c r="AP45" s="108"/>
      <c r="AQ45" s="108"/>
      <c r="AR45" s="52"/>
      <c r="AS45" s="52"/>
      <c r="AT45" s="52"/>
      <c r="AU45" s="52"/>
      <c r="AV45" s="52"/>
      <c r="AW45" s="52"/>
      <c r="AX45" s="52"/>
      <c r="AY45" s="52"/>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row>
    <row r="46" spans="1:100" ht="33" customHeight="1" x14ac:dyDescent="0.2">
      <c r="I46" s="119"/>
      <c r="J46" s="52"/>
      <c r="K46" s="205"/>
      <c r="L46" s="52"/>
      <c r="M46" s="205"/>
      <c r="N46" s="52"/>
      <c r="O46" s="205"/>
      <c r="P46" s="52"/>
      <c r="Q46" s="52"/>
      <c r="R46" s="52"/>
      <c r="T46" s="104"/>
      <c r="U46" s="108"/>
      <c r="V46" s="108"/>
      <c r="W46" s="108"/>
      <c r="X46" s="127"/>
      <c r="Y46" s="127"/>
      <c r="Z46" s="127"/>
      <c r="AA46" s="127"/>
      <c r="AB46" s="127"/>
      <c r="AC46" s="127"/>
      <c r="AD46" s="127"/>
      <c r="AE46" s="127"/>
      <c r="AF46" s="127"/>
      <c r="AG46" s="127"/>
      <c r="AH46" s="127"/>
      <c r="AI46" s="127"/>
      <c r="AJ46" s="108"/>
      <c r="AK46" s="108"/>
      <c r="AL46" s="11"/>
      <c r="AM46" s="11"/>
      <c r="AN46" s="11"/>
      <c r="AO46" s="52"/>
      <c r="AP46" s="108"/>
      <c r="AQ46" s="108"/>
      <c r="AR46" s="52"/>
      <c r="AS46" s="52"/>
      <c r="AT46" s="52"/>
      <c r="AU46" s="52"/>
      <c r="AV46" s="52"/>
      <c r="AW46" s="52"/>
      <c r="AX46" s="52"/>
      <c r="AY46" s="52"/>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row>
    <row r="47" spans="1:100" ht="33" customHeight="1" x14ac:dyDescent="0.2">
      <c r="I47" s="119"/>
      <c r="J47" s="52"/>
      <c r="K47" s="205"/>
      <c r="L47" s="52"/>
      <c r="M47" s="205"/>
      <c r="N47" s="52"/>
      <c r="O47" s="205"/>
      <c r="P47" s="52"/>
      <c r="Q47" s="52"/>
      <c r="R47" s="52"/>
      <c r="T47" s="104"/>
      <c r="U47" s="108"/>
      <c r="V47" s="108"/>
      <c r="W47" s="108"/>
      <c r="X47" s="127"/>
      <c r="Y47" s="127"/>
      <c r="Z47" s="127"/>
      <c r="AA47" s="127"/>
      <c r="AB47" s="127"/>
      <c r="AC47" s="127"/>
      <c r="AD47" s="127"/>
      <c r="AE47" s="127"/>
      <c r="AF47" s="127"/>
      <c r="AG47" s="127"/>
      <c r="AH47" s="127"/>
      <c r="AI47" s="127"/>
      <c r="AJ47" s="108"/>
      <c r="AK47" s="108"/>
      <c r="AL47" s="11"/>
      <c r="AM47" s="11"/>
      <c r="AN47" s="11"/>
      <c r="AO47" s="52"/>
      <c r="AP47" s="108"/>
      <c r="AQ47" s="108"/>
      <c r="AR47" s="52"/>
      <c r="AS47" s="52"/>
      <c r="AT47" s="52"/>
      <c r="AU47" s="52"/>
      <c r="AV47" s="52"/>
      <c r="AW47" s="52"/>
      <c r="AX47" s="52"/>
      <c r="AY47" s="52"/>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row>
    <row r="48" spans="1:100" ht="33" customHeight="1" x14ac:dyDescent="0.2">
      <c r="I48" s="119"/>
      <c r="J48" s="52"/>
      <c r="K48" s="205"/>
      <c r="L48" s="52"/>
      <c r="M48" s="205"/>
      <c r="N48" s="52"/>
      <c r="O48" s="205"/>
      <c r="P48" s="52"/>
      <c r="Q48" s="52"/>
      <c r="R48" s="52"/>
      <c r="T48" s="104"/>
      <c r="U48" s="108"/>
      <c r="V48" s="108"/>
      <c r="W48" s="108"/>
      <c r="X48" s="127"/>
      <c r="Y48" s="127"/>
      <c r="Z48" s="127"/>
      <c r="AA48" s="127"/>
      <c r="AB48" s="127"/>
      <c r="AC48" s="127"/>
      <c r="AD48" s="127"/>
      <c r="AE48" s="127"/>
      <c r="AF48" s="127"/>
      <c r="AG48" s="127"/>
      <c r="AH48" s="127"/>
      <c r="AI48" s="127"/>
      <c r="AJ48" s="108"/>
      <c r="AK48" s="108"/>
      <c r="AL48" s="11"/>
      <c r="AM48" s="11"/>
      <c r="AN48" s="11"/>
      <c r="AO48" s="52"/>
      <c r="AP48" s="108"/>
      <c r="AQ48" s="108"/>
      <c r="AR48" s="52"/>
      <c r="AS48" s="52"/>
      <c r="AT48" s="52"/>
      <c r="AU48" s="52"/>
      <c r="AV48" s="52"/>
      <c r="AW48" s="52"/>
      <c r="AX48" s="52"/>
      <c r="AY48" s="52"/>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row>
    <row r="49" spans="9:76" ht="33" customHeight="1" x14ac:dyDescent="0.2">
      <c r="I49" s="119"/>
      <c r="J49" s="52"/>
      <c r="K49" s="205"/>
      <c r="L49" s="52"/>
      <c r="M49" s="205"/>
      <c r="N49" s="52"/>
      <c r="O49" s="205"/>
      <c r="P49" s="52"/>
      <c r="Q49" s="52"/>
      <c r="R49" s="52"/>
      <c r="T49" s="104"/>
      <c r="U49" s="108"/>
      <c r="V49" s="108"/>
      <c r="W49" s="108"/>
      <c r="X49" s="127"/>
      <c r="Y49" s="127"/>
      <c r="Z49" s="127"/>
      <c r="AA49" s="127"/>
      <c r="AB49" s="127"/>
      <c r="AC49" s="127"/>
      <c r="AD49" s="127"/>
      <c r="AE49" s="127"/>
      <c r="AF49" s="127"/>
      <c r="AG49" s="127"/>
      <c r="AH49" s="127"/>
      <c r="AI49" s="127"/>
      <c r="AJ49" s="108"/>
      <c r="AK49" s="108"/>
      <c r="AL49" s="11"/>
      <c r="AM49" s="11"/>
      <c r="AN49" s="11"/>
      <c r="AO49" s="52"/>
      <c r="AP49" s="108"/>
      <c r="AQ49" s="108"/>
      <c r="AR49" s="52"/>
      <c r="AS49" s="52"/>
      <c r="AT49" s="52"/>
      <c r="AU49" s="52"/>
      <c r="AV49" s="52"/>
      <c r="AW49" s="52"/>
      <c r="AX49" s="52"/>
      <c r="AY49" s="52"/>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row>
    <row r="50" spans="9:76" ht="33" customHeight="1" x14ac:dyDescent="0.2">
      <c r="I50" s="119"/>
      <c r="J50" s="52"/>
      <c r="K50" s="205"/>
      <c r="L50" s="52"/>
      <c r="M50" s="205"/>
      <c r="N50" s="52"/>
      <c r="O50" s="205"/>
      <c r="P50" s="52"/>
      <c r="Q50" s="52"/>
      <c r="R50" s="52"/>
      <c r="T50" s="104"/>
      <c r="U50" s="108"/>
      <c r="V50" s="108"/>
      <c r="W50" s="108"/>
      <c r="X50" s="127"/>
      <c r="Y50" s="127"/>
      <c r="Z50" s="127"/>
      <c r="AA50" s="127"/>
      <c r="AB50" s="127"/>
      <c r="AC50" s="127"/>
      <c r="AD50" s="127"/>
      <c r="AE50" s="127"/>
      <c r="AF50" s="127"/>
      <c r="AG50" s="127"/>
      <c r="AH50" s="127"/>
      <c r="AI50" s="127"/>
      <c r="AJ50" s="108"/>
      <c r="AK50" s="108"/>
      <c r="AL50" s="11"/>
      <c r="AM50" s="11"/>
      <c r="AN50" s="11"/>
      <c r="AO50" s="52"/>
      <c r="AP50" s="108"/>
      <c r="AQ50" s="108"/>
      <c r="AR50" s="52"/>
      <c r="AS50" s="52"/>
      <c r="AT50" s="52"/>
      <c r="AU50" s="52"/>
      <c r="AV50" s="52"/>
      <c r="AW50" s="52"/>
      <c r="AX50" s="52"/>
      <c r="AY50" s="52"/>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row>
    <row r="51" spans="9:76" ht="33" customHeight="1" x14ac:dyDescent="0.2">
      <c r="I51" s="119"/>
      <c r="J51" s="52"/>
      <c r="K51" s="205"/>
      <c r="L51" s="52"/>
      <c r="M51" s="205"/>
      <c r="N51" s="52"/>
      <c r="O51" s="205"/>
      <c r="P51" s="52"/>
      <c r="Q51" s="52"/>
      <c r="R51" s="52"/>
      <c r="T51" s="104"/>
      <c r="U51" s="108"/>
      <c r="V51" s="108"/>
      <c r="W51" s="108"/>
      <c r="X51" s="127"/>
      <c r="Y51" s="127"/>
      <c r="Z51" s="127"/>
      <c r="AA51" s="127"/>
      <c r="AB51" s="127"/>
      <c r="AC51" s="127"/>
      <c r="AD51" s="127"/>
      <c r="AE51" s="127"/>
      <c r="AF51" s="127"/>
      <c r="AG51" s="127"/>
      <c r="AH51" s="127"/>
      <c r="AI51" s="127"/>
      <c r="AJ51" s="108"/>
      <c r="AK51" s="108"/>
      <c r="AL51" s="11"/>
      <c r="AM51" s="11"/>
      <c r="AN51" s="11"/>
      <c r="AO51" s="52"/>
      <c r="AP51" s="108"/>
      <c r="AQ51" s="108"/>
      <c r="AR51" s="52"/>
      <c r="AS51" s="52"/>
      <c r="AT51" s="52"/>
      <c r="AU51" s="52"/>
      <c r="AV51" s="52"/>
      <c r="AW51" s="52"/>
      <c r="AX51" s="52"/>
      <c r="AY51" s="52"/>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row>
    <row r="52" spans="9:76" ht="33" customHeight="1" x14ac:dyDescent="0.2">
      <c r="I52" s="119"/>
      <c r="J52" s="52"/>
      <c r="K52" s="205"/>
      <c r="L52" s="52"/>
      <c r="M52" s="205"/>
      <c r="N52" s="52"/>
      <c r="O52" s="205"/>
      <c r="P52" s="52"/>
      <c r="Q52" s="52"/>
      <c r="R52" s="52"/>
      <c r="T52" s="104"/>
      <c r="U52" s="108"/>
      <c r="V52" s="108"/>
      <c r="W52" s="108"/>
      <c r="X52" s="127"/>
      <c r="Y52" s="127"/>
      <c r="Z52" s="127"/>
      <c r="AA52" s="127"/>
      <c r="AB52" s="127"/>
      <c r="AC52" s="127"/>
      <c r="AD52" s="127"/>
      <c r="AE52" s="127"/>
      <c r="AF52" s="127"/>
      <c r="AG52" s="127"/>
      <c r="AH52" s="127"/>
      <c r="AI52" s="127"/>
      <c r="AJ52" s="108"/>
      <c r="AK52" s="108"/>
      <c r="AL52" s="11"/>
      <c r="AM52" s="11"/>
      <c r="AN52" s="11"/>
      <c r="AO52" s="52"/>
      <c r="AP52" s="108"/>
      <c r="AQ52" s="108"/>
      <c r="AR52" s="52"/>
      <c r="AS52" s="52"/>
      <c r="AT52" s="52"/>
      <c r="AU52" s="52"/>
      <c r="AV52" s="52"/>
      <c r="AW52" s="52"/>
      <c r="AX52" s="52"/>
      <c r="AY52" s="52"/>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row>
    <row r="53" spans="9:76" ht="33" customHeight="1" x14ac:dyDescent="0.2">
      <c r="I53" s="119"/>
      <c r="J53" s="52"/>
      <c r="K53" s="205"/>
      <c r="L53" s="52"/>
      <c r="M53" s="205"/>
      <c r="N53" s="52"/>
      <c r="O53" s="205"/>
      <c r="P53" s="52"/>
      <c r="Q53" s="52"/>
      <c r="R53" s="52"/>
      <c r="T53" s="104"/>
      <c r="U53" s="108"/>
      <c r="V53" s="108"/>
      <c r="W53" s="108"/>
      <c r="X53" s="127"/>
      <c r="Y53" s="127"/>
      <c r="Z53" s="127"/>
      <c r="AA53" s="127"/>
      <c r="AB53" s="127"/>
      <c r="AC53" s="127"/>
      <c r="AD53" s="127"/>
      <c r="AE53" s="127"/>
      <c r="AF53" s="127"/>
      <c r="AG53" s="127"/>
      <c r="AH53" s="127"/>
      <c r="AI53" s="127"/>
      <c r="AJ53" s="108"/>
      <c r="AK53" s="108"/>
      <c r="AL53" s="11"/>
      <c r="AM53" s="11"/>
      <c r="AN53" s="11"/>
      <c r="AO53" s="52"/>
      <c r="AP53" s="108"/>
      <c r="AQ53" s="108"/>
      <c r="AR53" s="52"/>
      <c r="AS53" s="52"/>
      <c r="AT53" s="52"/>
      <c r="AU53" s="52"/>
      <c r="AV53" s="52"/>
      <c r="AW53" s="52"/>
      <c r="AX53" s="52"/>
      <c r="AY53" s="52"/>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row>
    <row r="54" spans="9:76" ht="33" customHeight="1" x14ac:dyDescent="0.2">
      <c r="I54" s="119"/>
      <c r="J54" s="52"/>
      <c r="K54" s="205"/>
      <c r="L54" s="52"/>
      <c r="M54" s="205"/>
      <c r="N54" s="52"/>
      <c r="O54" s="205"/>
      <c r="P54" s="52"/>
      <c r="Q54" s="52"/>
      <c r="R54" s="52"/>
      <c r="T54" s="104"/>
      <c r="U54" s="108"/>
      <c r="V54" s="108"/>
      <c r="W54" s="108"/>
      <c r="X54" s="127"/>
      <c r="Y54" s="127"/>
      <c r="Z54" s="127"/>
      <c r="AA54" s="127"/>
      <c r="AB54" s="127"/>
      <c r="AC54" s="127"/>
      <c r="AD54" s="127"/>
      <c r="AE54" s="127"/>
      <c r="AF54" s="127"/>
      <c r="AG54" s="127"/>
      <c r="AH54" s="127"/>
      <c r="AI54" s="127"/>
      <c r="AJ54" s="108"/>
      <c r="AK54" s="108"/>
      <c r="AL54" s="11"/>
      <c r="AM54" s="11"/>
      <c r="AN54" s="11"/>
      <c r="AO54" s="52"/>
      <c r="AP54" s="108"/>
      <c r="AQ54" s="108"/>
      <c r="AR54" s="52"/>
      <c r="AS54" s="52"/>
      <c r="AT54" s="52"/>
      <c r="AU54" s="52"/>
      <c r="AV54" s="52"/>
      <c r="AW54" s="52"/>
      <c r="AX54" s="52"/>
      <c r="AY54" s="52"/>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row>
    <row r="55" spans="9:76" ht="33" customHeight="1" x14ac:dyDescent="0.2">
      <c r="I55" s="119"/>
      <c r="J55" s="52"/>
      <c r="K55" s="205"/>
      <c r="L55" s="52"/>
      <c r="M55" s="205"/>
      <c r="N55" s="52"/>
      <c r="O55" s="205"/>
      <c r="P55" s="52"/>
      <c r="Q55" s="52"/>
      <c r="R55" s="52"/>
      <c r="T55" s="104"/>
      <c r="U55" s="108"/>
      <c r="V55" s="108"/>
      <c r="W55" s="108"/>
      <c r="X55" s="127"/>
      <c r="Y55" s="127"/>
      <c r="Z55" s="127"/>
      <c r="AA55" s="127"/>
      <c r="AB55" s="127"/>
      <c r="AC55" s="127"/>
      <c r="AD55" s="127"/>
      <c r="AE55" s="127"/>
      <c r="AF55" s="127"/>
      <c r="AG55" s="127"/>
      <c r="AH55" s="127"/>
      <c r="AI55" s="127"/>
      <c r="AJ55" s="108"/>
      <c r="AK55" s="108"/>
      <c r="AL55" s="11"/>
      <c r="AM55" s="11"/>
      <c r="AN55" s="11"/>
      <c r="AO55" s="52"/>
      <c r="AP55" s="108"/>
      <c r="AQ55" s="108"/>
      <c r="AR55" s="52"/>
      <c r="AS55" s="52"/>
      <c r="AT55" s="52"/>
      <c r="AU55" s="52"/>
      <c r="AV55" s="52"/>
      <c r="AW55" s="52"/>
      <c r="AX55" s="52"/>
      <c r="AY55" s="52"/>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row>
    <row r="56" spans="9:76" ht="33" customHeight="1" x14ac:dyDescent="0.2">
      <c r="I56" s="119"/>
      <c r="J56" s="52"/>
      <c r="K56" s="205"/>
      <c r="L56" s="52"/>
      <c r="M56" s="205"/>
      <c r="N56" s="52"/>
      <c r="O56" s="205"/>
      <c r="P56" s="52"/>
      <c r="Q56" s="52"/>
      <c r="R56" s="52"/>
      <c r="T56" s="104"/>
      <c r="U56" s="108"/>
      <c r="V56" s="108"/>
      <c r="W56" s="108"/>
      <c r="X56" s="127"/>
      <c r="Y56" s="127"/>
      <c r="Z56" s="127"/>
      <c r="AA56" s="127"/>
      <c r="AB56" s="127"/>
      <c r="AC56" s="127"/>
      <c r="AD56" s="127"/>
      <c r="AE56" s="127"/>
      <c r="AF56" s="127"/>
      <c r="AG56" s="127"/>
      <c r="AH56" s="127"/>
      <c r="AI56" s="127"/>
      <c r="AJ56" s="108"/>
      <c r="AK56" s="108"/>
      <c r="AL56" s="11"/>
      <c r="AM56" s="11"/>
      <c r="AN56" s="11"/>
      <c r="AO56" s="52"/>
      <c r="AP56" s="108"/>
      <c r="AQ56" s="108"/>
      <c r="AR56" s="52"/>
      <c r="AS56" s="52"/>
      <c r="AT56" s="52"/>
      <c r="AU56" s="52"/>
      <c r="AV56" s="52"/>
      <c r="AW56" s="52"/>
      <c r="AX56" s="52"/>
      <c r="AY56" s="52"/>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row>
    <row r="57" spans="9:76" ht="33" customHeight="1" x14ac:dyDescent="0.2">
      <c r="I57" s="119"/>
      <c r="J57" s="52"/>
      <c r="K57" s="205"/>
      <c r="L57" s="52"/>
      <c r="M57" s="205"/>
      <c r="N57" s="52"/>
      <c r="O57" s="205"/>
      <c r="P57" s="52"/>
      <c r="Q57" s="52"/>
      <c r="R57" s="52"/>
      <c r="T57" s="104"/>
      <c r="U57" s="108"/>
      <c r="V57" s="108"/>
      <c r="W57" s="108"/>
      <c r="X57" s="127"/>
      <c r="Y57" s="127"/>
      <c r="Z57" s="127"/>
      <c r="AA57" s="127"/>
      <c r="AB57" s="127"/>
      <c r="AC57" s="127"/>
      <c r="AD57" s="127"/>
      <c r="AE57" s="127"/>
      <c r="AF57" s="127"/>
      <c r="AG57" s="127"/>
      <c r="AH57" s="127"/>
      <c r="AI57" s="127"/>
      <c r="AJ57" s="108"/>
      <c r="AK57" s="108"/>
      <c r="AL57" s="11"/>
      <c r="AM57" s="11"/>
      <c r="AN57" s="11"/>
      <c r="AO57" s="52"/>
      <c r="AP57" s="108"/>
      <c r="AQ57" s="108"/>
      <c r="AR57" s="52"/>
      <c r="AS57" s="52"/>
      <c r="AT57" s="52"/>
      <c r="AU57" s="52"/>
      <c r="AV57" s="52"/>
      <c r="AW57" s="52"/>
      <c r="AX57" s="52"/>
      <c r="AY57" s="52"/>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row>
    <row r="58" spans="9:76" ht="33" customHeight="1" x14ac:dyDescent="0.2">
      <c r="I58" s="119"/>
      <c r="J58" s="52"/>
      <c r="K58" s="205"/>
      <c r="L58" s="52"/>
      <c r="M58" s="205"/>
      <c r="N58" s="52"/>
      <c r="O58" s="205"/>
      <c r="P58" s="52"/>
      <c r="Q58" s="52"/>
      <c r="R58" s="52"/>
      <c r="T58" s="104"/>
      <c r="U58" s="108"/>
      <c r="V58" s="108"/>
      <c r="W58" s="108"/>
      <c r="X58" s="127"/>
      <c r="Y58" s="127"/>
      <c r="Z58" s="127"/>
      <c r="AA58" s="127"/>
      <c r="AB58" s="127"/>
      <c r="AC58" s="127"/>
      <c r="AD58" s="127"/>
      <c r="AE58" s="127"/>
      <c r="AF58" s="127"/>
      <c r="AG58" s="127"/>
      <c r="AH58" s="127"/>
      <c r="AI58" s="127"/>
      <c r="AJ58" s="108"/>
      <c r="AK58" s="108"/>
      <c r="AL58" s="11"/>
      <c r="AM58" s="11"/>
      <c r="AN58" s="11"/>
      <c r="AO58" s="52"/>
      <c r="AP58" s="108"/>
      <c r="AQ58" s="108"/>
      <c r="AR58" s="52"/>
      <c r="AS58" s="52"/>
      <c r="AT58" s="52"/>
      <c r="AU58" s="52"/>
      <c r="AV58" s="52"/>
      <c r="AW58" s="52"/>
      <c r="AX58" s="52"/>
      <c r="AY58" s="52"/>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row>
    <row r="59" spans="9:76" ht="33" customHeight="1" x14ac:dyDescent="0.2">
      <c r="I59" s="119"/>
      <c r="J59" s="52"/>
      <c r="K59" s="205"/>
      <c r="L59" s="52"/>
      <c r="M59" s="205"/>
      <c r="N59" s="52"/>
      <c r="O59" s="205"/>
      <c r="P59" s="52"/>
      <c r="Q59" s="52"/>
      <c r="R59" s="52"/>
      <c r="T59" s="104"/>
      <c r="U59" s="108"/>
      <c r="V59" s="108"/>
      <c r="W59" s="108"/>
      <c r="X59" s="127"/>
      <c r="Y59" s="127"/>
      <c r="Z59" s="127"/>
      <c r="AA59" s="127"/>
      <c r="AB59" s="127"/>
      <c r="AC59" s="127"/>
      <c r="AD59" s="127"/>
      <c r="AE59" s="127"/>
      <c r="AF59" s="127"/>
      <c r="AG59" s="127"/>
      <c r="AH59" s="127"/>
      <c r="AI59" s="127"/>
      <c r="AJ59" s="108"/>
      <c r="AK59" s="108"/>
      <c r="AL59" s="11"/>
      <c r="AM59" s="11"/>
      <c r="AN59" s="11"/>
      <c r="AO59" s="52"/>
      <c r="AP59" s="108"/>
      <c r="AQ59" s="108"/>
      <c r="AR59" s="52"/>
      <c r="AS59" s="52"/>
      <c r="AT59" s="52"/>
      <c r="AU59" s="52"/>
      <c r="AV59" s="52"/>
      <c r="AW59" s="52"/>
      <c r="AX59" s="52"/>
      <c r="AY59" s="52"/>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row>
    <row r="60" spans="9:76" ht="33" customHeight="1" x14ac:dyDescent="0.2">
      <c r="I60" s="119"/>
      <c r="J60" s="52"/>
      <c r="K60" s="205"/>
      <c r="L60" s="52"/>
      <c r="M60" s="205"/>
      <c r="N60" s="52"/>
      <c r="O60" s="205"/>
      <c r="P60" s="52"/>
      <c r="Q60" s="52"/>
      <c r="R60" s="52"/>
      <c r="T60" s="104"/>
      <c r="U60" s="108"/>
      <c r="V60" s="108"/>
      <c r="W60" s="108"/>
      <c r="X60" s="127"/>
      <c r="Y60" s="127"/>
      <c r="Z60" s="127"/>
      <c r="AA60" s="127"/>
      <c r="AB60" s="127"/>
      <c r="AC60" s="127"/>
      <c r="AD60" s="127"/>
      <c r="AE60" s="127"/>
      <c r="AF60" s="127"/>
      <c r="AG60" s="127"/>
      <c r="AH60" s="127"/>
      <c r="AI60" s="127"/>
      <c r="AJ60" s="108"/>
      <c r="AK60" s="108"/>
      <c r="AL60" s="11"/>
      <c r="AM60" s="11"/>
      <c r="AN60" s="11"/>
      <c r="AO60" s="52"/>
      <c r="AP60" s="108"/>
      <c r="AQ60" s="108"/>
      <c r="AR60" s="52"/>
      <c r="AS60" s="52"/>
      <c r="AT60" s="52"/>
      <c r="AU60" s="52"/>
      <c r="AV60" s="52"/>
      <c r="AW60" s="52"/>
      <c r="AX60" s="52"/>
      <c r="AY60" s="52"/>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row>
    <row r="61" spans="9:76" ht="33" customHeight="1" x14ac:dyDescent="0.2">
      <c r="I61" s="119"/>
      <c r="J61" s="52"/>
      <c r="K61" s="205"/>
      <c r="L61" s="52"/>
      <c r="M61" s="205"/>
      <c r="N61" s="52"/>
      <c r="O61" s="205"/>
      <c r="P61" s="52"/>
      <c r="Q61" s="52"/>
      <c r="R61" s="52"/>
      <c r="T61" s="104"/>
      <c r="U61" s="108"/>
      <c r="V61" s="108"/>
      <c r="W61" s="108"/>
      <c r="X61" s="127"/>
      <c r="Y61" s="127"/>
      <c r="Z61" s="127"/>
      <c r="AA61" s="127"/>
      <c r="AB61" s="127"/>
      <c r="AC61" s="127"/>
      <c r="AD61" s="127"/>
      <c r="AE61" s="127"/>
      <c r="AF61" s="127"/>
      <c r="AG61" s="127"/>
      <c r="AH61" s="127"/>
      <c r="AI61" s="127"/>
      <c r="AJ61" s="108"/>
      <c r="AK61" s="108"/>
      <c r="AL61" s="11"/>
      <c r="AM61" s="11"/>
      <c r="AN61" s="11"/>
      <c r="AO61" s="52"/>
      <c r="AP61" s="108"/>
      <c r="AQ61" s="108"/>
      <c r="AR61" s="52"/>
      <c r="AS61" s="52"/>
      <c r="AT61" s="52"/>
      <c r="AU61" s="52"/>
      <c r="AV61" s="52"/>
      <c r="AW61" s="52"/>
      <c r="AX61" s="52"/>
      <c r="AY61" s="52"/>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row>
    <row r="62" spans="9:76" ht="33" customHeight="1" x14ac:dyDescent="0.2">
      <c r="I62" s="119"/>
      <c r="J62" s="52"/>
      <c r="K62" s="205"/>
      <c r="L62" s="52"/>
      <c r="M62" s="205"/>
      <c r="N62" s="52"/>
      <c r="O62" s="205"/>
      <c r="P62" s="52"/>
      <c r="Q62" s="52"/>
      <c r="R62" s="52"/>
      <c r="T62" s="104"/>
      <c r="U62" s="108"/>
      <c r="V62" s="108"/>
      <c r="W62" s="108"/>
      <c r="X62" s="127"/>
      <c r="Y62" s="127"/>
      <c r="Z62" s="127"/>
      <c r="AA62" s="127"/>
      <c r="AB62" s="127"/>
      <c r="AC62" s="127"/>
      <c r="AD62" s="127"/>
      <c r="AE62" s="127"/>
      <c r="AF62" s="127"/>
      <c r="AG62" s="127"/>
      <c r="AH62" s="127"/>
      <c r="AI62" s="127"/>
      <c r="AJ62" s="108"/>
      <c r="AK62" s="108"/>
      <c r="AL62" s="11"/>
      <c r="AM62" s="11"/>
      <c r="AN62" s="11"/>
      <c r="AO62" s="52"/>
      <c r="AP62" s="108"/>
      <c r="AQ62" s="108"/>
      <c r="AR62" s="52"/>
      <c r="AS62" s="52"/>
      <c r="AT62" s="52"/>
      <c r="AU62" s="52"/>
      <c r="AV62" s="52"/>
      <c r="AW62" s="52"/>
      <c r="AX62" s="52"/>
      <c r="AY62" s="52"/>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row>
    <row r="63" spans="9:76" ht="33" customHeight="1" x14ac:dyDescent="0.2">
      <c r="I63" s="119"/>
      <c r="J63" s="52"/>
      <c r="K63" s="205"/>
      <c r="L63" s="52"/>
      <c r="M63" s="205"/>
      <c r="N63" s="52"/>
      <c r="O63" s="205"/>
      <c r="P63" s="52"/>
      <c r="Q63" s="52"/>
      <c r="R63" s="52"/>
      <c r="T63" s="104"/>
      <c r="U63" s="108"/>
      <c r="V63" s="108"/>
      <c r="W63" s="108"/>
      <c r="X63" s="127"/>
      <c r="Y63" s="127"/>
      <c r="Z63" s="127"/>
      <c r="AA63" s="127"/>
      <c r="AB63" s="127"/>
      <c r="AC63" s="127"/>
      <c r="AD63" s="127"/>
      <c r="AE63" s="127"/>
      <c r="AF63" s="127"/>
      <c r="AG63" s="127"/>
      <c r="AH63" s="127"/>
      <c r="AI63" s="127"/>
      <c r="AJ63" s="108"/>
      <c r="AK63" s="108"/>
      <c r="AL63" s="11"/>
      <c r="AM63" s="11"/>
      <c r="AN63" s="11"/>
      <c r="AO63" s="52"/>
      <c r="AP63" s="108"/>
      <c r="AQ63" s="108"/>
      <c r="AR63" s="52"/>
      <c r="AS63" s="52"/>
      <c r="AT63" s="52"/>
      <c r="AU63" s="52"/>
      <c r="AV63" s="52"/>
      <c r="AW63" s="52"/>
      <c r="AX63" s="52"/>
      <c r="AY63" s="52"/>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row>
    <row r="64" spans="9:76" ht="33" customHeight="1" x14ac:dyDescent="0.2">
      <c r="I64" s="119"/>
      <c r="J64" s="52"/>
      <c r="K64" s="205"/>
      <c r="L64" s="52"/>
      <c r="M64" s="205"/>
      <c r="N64" s="52"/>
      <c r="O64" s="205"/>
      <c r="P64" s="52"/>
      <c r="Q64" s="52"/>
      <c r="R64" s="52"/>
      <c r="T64" s="104"/>
      <c r="U64" s="108"/>
      <c r="V64" s="108"/>
      <c r="W64" s="108"/>
      <c r="X64" s="127"/>
      <c r="Y64" s="127"/>
      <c r="Z64" s="127"/>
      <c r="AA64" s="127"/>
      <c r="AB64" s="127"/>
      <c r="AC64" s="127"/>
      <c r="AD64" s="127"/>
      <c r="AE64" s="127"/>
      <c r="AF64" s="127"/>
      <c r="AG64" s="127"/>
      <c r="AH64" s="127"/>
      <c r="AI64" s="127"/>
      <c r="AJ64" s="108"/>
      <c r="AK64" s="108"/>
      <c r="AL64" s="11"/>
      <c r="AM64" s="11"/>
      <c r="AN64" s="11"/>
      <c r="AO64" s="52"/>
      <c r="AP64" s="108"/>
      <c r="AQ64" s="108"/>
      <c r="AR64" s="52"/>
      <c r="AS64" s="52"/>
      <c r="AT64" s="52"/>
      <c r="AU64" s="52"/>
      <c r="AV64" s="52"/>
      <c r="AW64" s="52"/>
      <c r="AX64" s="52"/>
      <c r="AY64" s="52"/>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row>
    <row r="65" spans="9:76" ht="33" customHeight="1" x14ac:dyDescent="0.2">
      <c r="I65" s="119"/>
      <c r="J65" s="52"/>
      <c r="K65" s="205"/>
      <c r="L65" s="52"/>
      <c r="M65" s="205"/>
      <c r="N65" s="52"/>
      <c r="O65" s="205"/>
      <c r="P65" s="52"/>
      <c r="Q65" s="52"/>
      <c r="R65" s="52"/>
      <c r="T65" s="104"/>
      <c r="U65" s="108"/>
      <c r="V65" s="108"/>
      <c r="W65" s="108"/>
      <c r="X65" s="127"/>
      <c r="Y65" s="127"/>
      <c r="Z65" s="127"/>
      <c r="AA65" s="127"/>
      <c r="AB65" s="127"/>
      <c r="AC65" s="127"/>
      <c r="AD65" s="127"/>
      <c r="AE65" s="127"/>
      <c r="AF65" s="127"/>
      <c r="AG65" s="127"/>
      <c r="AH65" s="127"/>
      <c r="AI65" s="127"/>
      <c r="AJ65" s="108"/>
      <c r="AK65" s="108"/>
      <c r="AL65" s="11"/>
      <c r="AM65" s="11"/>
      <c r="AN65" s="11"/>
      <c r="AO65" s="52"/>
      <c r="AP65" s="108"/>
      <c r="AQ65" s="108"/>
      <c r="AR65" s="52"/>
      <c r="AS65" s="52"/>
      <c r="AT65" s="52"/>
      <c r="AU65" s="52"/>
      <c r="AV65" s="52"/>
      <c r="AW65" s="52"/>
      <c r="AX65" s="52"/>
      <c r="AY65" s="52"/>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row>
    <row r="66" spans="9:76" ht="33" customHeight="1" x14ac:dyDescent="0.2">
      <c r="I66" s="119"/>
      <c r="J66" s="52"/>
      <c r="K66" s="205"/>
      <c r="L66" s="52"/>
      <c r="M66" s="205"/>
      <c r="N66" s="52"/>
      <c r="O66" s="205"/>
      <c r="P66" s="52"/>
      <c r="Q66" s="52"/>
      <c r="R66" s="52"/>
      <c r="T66" s="104"/>
      <c r="U66" s="108"/>
      <c r="V66" s="108"/>
      <c r="W66" s="108"/>
      <c r="X66" s="127"/>
      <c r="Y66" s="127"/>
      <c r="Z66" s="127"/>
      <c r="AA66" s="127"/>
      <c r="AB66" s="127"/>
      <c r="AC66" s="127"/>
      <c r="AD66" s="127"/>
      <c r="AE66" s="127"/>
      <c r="AF66" s="127"/>
      <c r="AG66" s="127"/>
      <c r="AH66" s="127"/>
      <c r="AI66" s="127"/>
      <c r="AJ66" s="108"/>
      <c r="AK66" s="108"/>
      <c r="AL66" s="11"/>
      <c r="AM66" s="11"/>
      <c r="AN66" s="11"/>
      <c r="AO66" s="52"/>
      <c r="AP66" s="108"/>
      <c r="AQ66" s="108"/>
      <c r="AR66" s="52"/>
      <c r="AS66" s="52"/>
      <c r="AT66" s="52"/>
      <c r="AU66" s="52"/>
      <c r="AV66" s="52"/>
      <c r="AW66" s="52"/>
      <c r="AX66" s="52"/>
      <c r="AY66" s="52"/>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row>
    <row r="67" spans="9:76" ht="33" customHeight="1" x14ac:dyDescent="0.2">
      <c r="I67" s="119"/>
      <c r="J67" s="52"/>
      <c r="K67" s="205"/>
      <c r="L67" s="52"/>
      <c r="M67" s="205"/>
      <c r="N67" s="52"/>
      <c r="O67" s="205"/>
      <c r="P67" s="52"/>
      <c r="Q67" s="52"/>
      <c r="R67" s="52"/>
      <c r="T67" s="104"/>
      <c r="U67" s="108"/>
      <c r="V67" s="108"/>
      <c r="W67" s="108"/>
      <c r="X67" s="127"/>
      <c r="Y67" s="127"/>
      <c r="Z67" s="127"/>
      <c r="AA67" s="127"/>
      <c r="AB67" s="127"/>
      <c r="AC67" s="127"/>
      <c r="AD67" s="127"/>
      <c r="AE67" s="127"/>
      <c r="AF67" s="127"/>
      <c r="AG67" s="127"/>
      <c r="AH67" s="127"/>
      <c r="AI67" s="127"/>
      <c r="AJ67" s="108"/>
      <c r="AK67" s="108"/>
      <c r="AL67" s="11"/>
      <c r="AM67" s="11"/>
      <c r="AN67" s="11"/>
      <c r="AO67" s="52"/>
      <c r="AP67" s="108"/>
      <c r="AQ67" s="108"/>
      <c r="AR67" s="52"/>
      <c r="AS67" s="52"/>
      <c r="AT67" s="52"/>
      <c r="AU67" s="52"/>
      <c r="AV67" s="52"/>
      <c r="AW67" s="52"/>
      <c r="AX67" s="52"/>
      <c r="AY67" s="52"/>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row>
    <row r="68" spans="9:76" ht="33" customHeight="1" x14ac:dyDescent="0.2">
      <c r="I68" s="119"/>
      <c r="J68" s="52"/>
      <c r="K68" s="205"/>
      <c r="L68" s="52"/>
      <c r="M68" s="205"/>
      <c r="N68" s="52"/>
      <c r="O68" s="205"/>
      <c r="P68" s="52"/>
      <c r="Q68" s="52"/>
      <c r="R68" s="52"/>
      <c r="T68" s="104"/>
      <c r="U68" s="108"/>
      <c r="V68" s="108"/>
      <c r="W68" s="108"/>
      <c r="X68" s="127"/>
      <c r="Y68" s="127"/>
      <c r="Z68" s="127"/>
      <c r="AA68" s="127"/>
      <c r="AB68" s="127"/>
      <c r="AC68" s="127"/>
      <c r="AD68" s="127"/>
      <c r="AE68" s="127"/>
      <c r="AF68" s="127"/>
      <c r="AG68" s="127"/>
      <c r="AH68" s="127"/>
      <c r="AI68" s="127"/>
      <c r="AJ68" s="108"/>
      <c r="AK68" s="108"/>
      <c r="AL68" s="11"/>
      <c r="AM68" s="11"/>
      <c r="AN68" s="11"/>
      <c r="AO68" s="52"/>
      <c r="AP68" s="108"/>
      <c r="AQ68" s="108"/>
      <c r="AR68" s="52"/>
      <c r="AS68" s="52"/>
      <c r="AT68" s="52"/>
      <c r="AU68" s="52"/>
      <c r="AV68" s="52"/>
      <c r="AW68" s="52"/>
      <c r="AX68" s="52"/>
      <c r="AY68" s="52"/>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row>
    <row r="69" spans="9:76" ht="33" customHeight="1" x14ac:dyDescent="0.2">
      <c r="I69" s="119"/>
      <c r="J69" s="52"/>
      <c r="K69" s="205"/>
      <c r="L69" s="52"/>
      <c r="M69" s="205"/>
      <c r="N69" s="52"/>
      <c r="O69" s="205"/>
      <c r="P69" s="52"/>
      <c r="Q69" s="52"/>
      <c r="R69" s="52"/>
      <c r="T69" s="104"/>
      <c r="U69" s="108"/>
      <c r="V69" s="108"/>
      <c r="W69" s="108"/>
      <c r="X69" s="127"/>
      <c r="Y69" s="127"/>
      <c r="Z69" s="127"/>
      <c r="AA69" s="127"/>
      <c r="AB69" s="127"/>
      <c r="AC69" s="127"/>
      <c r="AD69" s="127"/>
      <c r="AE69" s="127"/>
      <c r="AF69" s="127"/>
      <c r="AG69" s="127"/>
      <c r="AH69" s="127"/>
      <c r="AI69" s="127"/>
      <c r="AJ69" s="108"/>
      <c r="AK69" s="108"/>
      <c r="AL69" s="11"/>
      <c r="AM69" s="11"/>
      <c r="AN69" s="11"/>
      <c r="AO69" s="52"/>
      <c r="AP69" s="108"/>
      <c r="AQ69" s="108"/>
      <c r="AR69" s="52"/>
      <c r="AS69" s="52"/>
      <c r="AT69" s="52"/>
      <c r="AU69" s="52"/>
      <c r="AV69" s="52"/>
      <c r="AW69" s="52"/>
      <c r="AX69" s="52"/>
      <c r="AY69" s="52"/>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row>
    <row r="70" spans="9:76" ht="33" customHeight="1" x14ac:dyDescent="0.2">
      <c r="I70" s="119"/>
      <c r="J70" s="52"/>
      <c r="K70" s="205"/>
      <c r="L70" s="52"/>
      <c r="M70" s="205"/>
      <c r="N70" s="52"/>
      <c r="O70" s="205"/>
      <c r="P70" s="52"/>
      <c r="Q70" s="52"/>
      <c r="R70" s="52"/>
      <c r="T70" s="104"/>
      <c r="U70" s="108"/>
      <c r="V70" s="108"/>
      <c r="W70" s="108"/>
      <c r="X70" s="127"/>
      <c r="Y70" s="127"/>
      <c r="Z70" s="127"/>
      <c r="AA70" s="127"/>
      <c r="AB70" s="127"/>
      <c r="AC70" s="127"/>
      <c r="AD70" s="127"/>
      <c r="AE70" s="127"/>
      <c r="AF70" s="127"/>
      <c r="AG70" s="127"/>
      <c r="AH70" s="127"/>
      <c r="AI70" s="127"/>
      <c r="AJ70" s="108"/>
      <c r="AK70" s="108"/>
      <c r="AL70" s="11"/>
      <c r="AM70" s="11"/>
      <c r="AN70" s="11"/>
      <c r="AO70" s="52"/>
      <c r="AP70" s="108"/>
      <c r="AQ70" s="108"/>
      <c r="AR70" s="52"/>
      <c r="AS70" s="52"/>
      <c r="AT70" s="52"/>
      <c r="AU70" s="52"/>
      <c r="AV70" s="52"/>
      <c r="AW70" s="52"/>
      <c r="AX70" s="52"/>
      <c r="AY70" s="52"/>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row>
    <row r="71" spans="9:76" ht="33" customHeight="1" x14ac:dyDescent="0.2">
      <c r="I71" s="119"/>
      <c r="J71" s="52"/>
      <c r="K71" s="205"/>
      <c r="L71" s="52"/>
      <c r="M71" s="205"/>
      <c r="N71" s="52"/>
      <c r="O71" s="205"/>
      <c r="P71" s="52"/>
      <c r="Q71" s="52"/>
      <c r="R71" s="52"/>
      <c r="T71" s="104"/>
      <c r="U71" s="108"/>
      <c r="V71" s="108"/>
      <c r="W71" s="108"/>
      <c r="X71" s="127"/>
      <c r="Y71" s="127"/>
      <c r="Z71" s="127"/>
      <c r="AA71" s="127"/>
      <c r="AB71" s="127"/>
      <c r="AC71" s="127"/>
      <c r="AD71" s="127"/>
      <c r="AE71" s="127"/>
      <c r="AF71" s="127"/>
      <c r="AG71" s="127"/>
      <c r="AH71" s="127"/>
      <c r="AI71" s="127"/>
      <c r="AJ71" s="108"/>
      <c r="AK71" s="108"/>
      <c r="AL71" s="11"/>
      <c r="AM71" s="11"/>
      <c r="AN71" s="11"/>
      <c r="AO71" s="52"/>
      <c r="AP71" s="108"/>
      <c r="AQ71" s="108"/>
      <c r="AR71" s="52"/>
      <c r="AS71" s="52"/>
      <c r="AT71" s="52"/>
      <c r="AU71" s="52"/>
      <c r="AV71" s="52"/>
      <c r="AW71" s="52"/>
      <c r="AX71" s="52"/>
      <c r="AY71" s="52"/>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row>
    <row r="72" spans="9:76" ht="33" customHeight="1" x14ac:dyDescent="0.2">
      <c r="I72" s="119"/>
      <c r="J72" s="52"/>
      <c r="K72" s="205"/>
      <c r="L72" s="52"/>
      <c r="M72" s="205"/>
      <c r="N72" s="52"/>
      <c r="O72" s="205"/>
      <c r="P72" s="52"/>
      <c r="Q72" s="52"/>
      <c r="R72" s="52"/>
      <c r="T72" s="104"/>
      <c r="U72" s="108"/>
      <c r="V72" s="108"/>
      <c r="W72" s="108"/>
      <c r="X72" s="127"/>
      <c r="Y72" s="127"/>
      <c r="Z72" s="127"/>
      <c r="AA72" s="127"/>
      <c r="AB72" s="127"/>
      <c r="AC72" s="127"/>
      <c r="AD72" s="127"/>
      <c r="AE72" s="127"/>
      <c r="AF72" s="127"/>
      <c r="AG72" s="127"/>
      <c r="AH72" s="127"/>
      <c r="AI72" s="127"/>
      <c r="AJ72" s="108"/>
      <c r="AK72" s="108"/>
      <c r="AL72" s="11"/>
      <c r="AM72" s="11"/>
      <c r="AN72" s="11"/>
      <c r="AO72" s="52"/>
      <c r="AP72" s="108"/>
      <c r="AQ72" s="108"/>
      <c r="AR72" s="52"/>
      <c r="AS72" s="52"/>
      <c r="AT72" s="52"/>
      <c r="AU72" s="52"/>
      <c r="AV72" s="52"/>
      <c r="AW72" s="52"/>
      <c r="AX72" s="52"/>
      <c r="AY72" s="52"/>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row>
    <row r="73" spans="9:76" ht="33" customHeight="1" x14ac:dyDescent="0.2">
      <c r="I73" s="119"/>
      <c r="J73" s="52"/>
      <c r="K73" s="205"/>
      <c r="L73" s="52"/>
      <c r="M73" s="205"/>
      <c r="N73" s="52"/>
      <c r="O73" s="205"/>
      <c r="P73" s="52"/>
      <c r="Q73" s="52"/>
      <c r="R73" s="52"/>
      <c r="T73" s="104"/>
      <c r="U73" s="108"/>
      <c r="V73" s="108"/>
      <c r="W73" s="108"/>
      <c r="X73" s="127"/>
      <c r="Y73" s="127"/>
      <c r="Z73" s="127"/>
      <c r="AA73" s="127"/>
      <c r="AB73" s="127"/>
      <c r="AC73" s="127"/>
      <c r="AD73" s="127"/>
      <c r="AE73" s="127"/>
      <c r="AF73" s="127"/>
      <c r="AG73" s="127"/>
      <c r="AH73" s="127"/>
      <c r="AI73" s="127"/>
      <c r="AJ73" s="108"/>
      <c r="AK73" s="108"/>
      <c r="AL73" s="11"/>
      <c r="AM73" s="11"/>
      <c r="AN73" s="11"/>
      <c r="AO73" s="52"/>
      <c r="AP73" s="108"/>
      <c r="AQ73" s="108"/>
      <c r="AR73" s="52"/>
      <c r="AS73" s="52"/>
      <c r="AT73" s="52"/>
      <c r="AU73" s="52"/>
      <c r="AV73" s="52"/>
      <c r="AW73" s="52"/>
      <c r="AX73" s="52"/>
      <c r="AY73" s="52"/>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row>
    <row r="74" spans="9:76" ht="33" customHeight="1" x14ac:dyDescent="0.2">
      <c r="I74" s="119"/>
      <c r="J74" s="52"/>
      <c r="K74" s="205"/>
      <c r="L74" s="52"/>
      <c r="M74" s="205"/>
      <c r="N74" s="52"/>
      <c r="O74" s="205"/>
      <c r="P74" s="52"/>
      <c r="Q74" s="52"/>
      <c r="R74" s="52"/>
      <c r="T74" s="104"/>
      <c r="U74" s="108"/>
      <c r="V74" s="108"/>
      <c r="W74" s="108"/>
      <c r="X74" s="127"/>
      <c r="Y74" s="127"/>
      <c r="Z74" s="127"/>
      <c r="AA74" s="127"/>
      <c r="AB74" s="127"/>
      <c r="AC74" s="127"/>
      <c r="AD74" s="127"/>
      <c r="AE74" s="127"/>
      <c r="AF74" s="127"/>
      <c r="AG74" s="127"/>
      <c r="AH74" s="127"/>
      <c r="AI74" s="127"/>
      <c r="AJ74" s="108"/>
      <c r="AK74" s="108"/>
      <c r="AL74" s="11"/>
      <c r="AM74" s="11"/>
      <c r="AN74" s="11"/>
      <c r="AO74" s="52"/>
      <c r="AP74" s="108"/>
      <c r="AQ74" s="108"/>
      <c r="AR74" s="52"/>
      <c r="AS74" s="52"/>
      <c r="AT74" s="52"/>
      <c r="AU74" s="52"/>
      <c r="AV74" s="52"/>
      <c r="AW74" s="52"/>
      <c r="AX74" s="52"/>
      <c r="AY74" s="52"/>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row>
    <row r="75" spans="9:76" ht="33" customHeight="1" x14ac:dyDescent="0.2">
      <c r="I75" s="119"/>
      <c r="J75" s="52"/>
      <c r="K75" s="205"/>
      <c r="L75" s="52"/>
      <c r="M75" s="205"/>
      <c r="N75" s="52"/>
      <c r="O75" s="205"/>
      <c r="P75" s="52"/>
      <c r="Q75" s="52"/>
      <c r="R75" s="52"/>
      <c r="T75" s="104"/>
      <c r="U75" s="108"/>
      <c r="V75" s="108"/>
      <c r="W75" s="108"/>
      <c r="X75" s="127"/>
      <c r="Y75" s="127"/>
      <c r="Z75" s="127"/>
      <c r="AA75" s="127"/>
      <c r="AB75" s="127"/>
      <c r="AC75" s="127"/>
      <c r="AD75" s="127"/>
      <c r="AE75" s="127"/>
      <c r="AF75" s="127"/>
      <c r="AG75" s="127"/>
      <c r="AH75" s="127"/>
      <c r="AI75" s="127"/>
      <c r="AJ75" s="108"/>
      <c r="AK75" s="108"/>
      <c r="AL75" s="11"/>
      <c r="AM75" s="11"/>
      <c r="AN75" s="11"/>
      <c r="AO75" s="52"/>
      <c r="AP75" s="108"/>
      <c r="AQ75" s="108"/>
      <c r="AR75" s="52"/>
      <c r="AS75" s="52"/>
      <c r="AT75" s="52"/>
      <c r="AU75" s="52"/>
      <c r="AV75" s="52"/>
      <c r="AW75" s="52"/>
      <c r="AX75" s="52"/>
      <c r="AY75" s="52"/>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row>
    <row r="76" spans="9:76" ht="33" customHeight="1" x14ac:dyDescent="0.2">
      <c r="I76" s="119"/>
      <c r="J76" s="52"/>
      <c r="K76" s="205"/>
      <c r="L76" s="52"/>
      <c r="M76" s="205"/>
      <c r="N76" s="52"/>
      <c r="O76" s="205"/>
      <c r="P76" s="52"/>
      <c r="Q76" s="52"/>
      <c r="R76" s="52"/>
      <c r="T76" s="104"/>
      <c r="U76" s="108"/>
      <c r="V76" s="108"/>
      <c r="W76" s="108"/>
      <c r="X76" s="127"/>
      <c r="Y76" s="127"/>
      <c r="Z76" s="127"/>
      <c r="AA76" s="127"/>
      <c r="AB76" s="127"/>
      <c r="AC76" s="127"/>
      <c r="AD76" s="127"/>
      <c r="AE76" s="127"/>
      <c r="AF76" s="127"/>
      <c r="AG76" s="127"/>
      <c r="AH76" s="127"/>
      <c r="AI76" s="127"/>
      <c r="AJ76" s="108"/>
      <c r="AK76" s="108"/>
      <c r="AL76" s="11"/>
      <c r="AM76" s="11"/>
      <c r="AN76" s="11"/>
      <c r="AO76" s="52"/>
      <c r="AP76" s="108"/>
      <c r="AQ76" s="108"/>
      <c r="AR76" s="52"/>
      <c r="AS76" s="52"/>
      <c r="AT76" s="52"/>
      <c r="AU76" s="52"/>
      <c r="AV76" s="52"/>
      <c r="AW76" s="52"/>
      <c r="AX76" s="52"/>
      <c r="AY76" s="52"/>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row>
    <row r="77" spans="9:76" ht="33" customHeight="1" x14ac:dyDescent="0.2">
      <c r="I77" s="119"/>
      <c r="J77" s="52"/>
      <c r="K77" s="205"/>
      <c r="L77" s="52"/>
      <c r="M77" s="205"/>
      <c r="N77" s="52"/>
      <c r="O77" s="205"/>
      <c r="P77" s="52"/>
      <c r="Q77" s="52"/>
      <c r="R77" s="52"/>
      <c r="T77" s="104"/>
      <c r="U77" s="108"/>
      <c r="V77" s="108"/>
      <c r="W77" s="108"/>
      <c r="X77" s="127"/>
      <c r="Y77" s="127"/>
      <c r="Z77" s="127"/>
      <c r="AA77" s="127"/>
      <c r="AB77" s="127"/>
      <c r="AC77" s="127"/>
      <c r="AD77" s="127"/>
      <c r="AE77" s="127"/>
      <c r="AF77" s="127"/>
      <c r="AG77" s="127"/>
      <c r="AH77" s="127"/>
      <c r="AI77" s="127"/>
      <c r="AJ77" s="108"/>
      <c r="AK77" s="108"/>
      <c r="AL77" s="11"/>
      <c r="AM77" s="11"/>
      <c r="AN77" s="11"/>
      <c r="AO77" s="52"/>
      <c r="AP77" s="108"/>
      <c r="AQ77" s="108"/>
      <c r="AR77" s="52"/>
      <c r="AS77" s="52"/>
      <c r="AT77" s="52"/>
      <c r="AU77" s="52"/>
      <c r="AV77" s="52"/>
      <c r="AW77" s="52"/>
      <c r="AX77" s="52"/>
      <c r="AY77" s="52"/>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row>
    <row r="78" spans="9:76" ht="33" customHeight="1" x14ac:dyDescent="0.2">
      <c r="I78" s="119"/>
      <c r="J78" s="52"/>
      <c r="K78" s="205"/>
      <c r="L78" s="52"/>
      <c r="M78" s="205"/>
      <c r="N78" s="52"/>
      <c r="O78" s="205"/>
      <c r="P78" s="52"/>
      <c r="Q78" s="52"/>
      <c r="R78" s="52"/>
      <c r="T78" s="104"/>
      <c r="U78" s="108"/>
      <c r="V78" s="108"/>
      <c r="W78" s="108"/>
      <c r="X78" s="127"/>
      <c r="Y78" s="127"/>
      <c r="Z78" s="127"/>
      <c r="AA78" s="127"/>
      <c r="AB78" s="127"/>
      <c r="AC78" s="127"/>
      <c r="AD78" s="127"/>
      <c r="AE78" s="127"/>
      <c r="AF78" s="127"/>
      <c r="AG78" s="127"/>
      <c r="AH78" s="127"/>
      <c r="AI78" s="127"/>
      <c r="AJ78" s="108"/>
      <c r="AK78" s="108"/>
      <c r="AL78" s="11"/>
      <c r="AM78" s="11"/>
      <c r="AN78" s="11"/>
      <c r="AO78" s="52"/>
      <c r="AP78" s="108"/>
      <c r="AQ78" s="108"/>
      <c r="AR78" s="52"/>
      <c r="AS78" s="52"/>
      <c r="AT78" s="52"/>
      <c r="AU78" s="52"/>
      <c r="AV78" s="52"/>
      <c r="AW78" s="52"/>
      <c r="AX78" s="52"/>
      <c r="AY78" s="52"/>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row>
    <row r="79" spans="9:76" x14ac:dyDescent="0.2">
      <c r="I79" s="119"/>
      <c r="J79" s="52"/>
      <c r="K79" s="205"/>
      <c r="L79" s="52"/>
      <c r="M79" s="205"/>
      <c r="N79" s="52"/>
      <c r="O79" s="205"/>
      <c r="P79" s="52"/>
      <c r="Q79" s="52"/>
      <c r="R79" s="52"/>
      <c r="T79" s="104"/>
      <c r="U79" s="108"/>
      <c r="V79" s="108"/>
      <c r="W79" s="108"/>
      <c r="X79" s="127"/>
      <c r="Y79" s="127"/>
      <c r="Z79" s="127"/>
      <c r="AA79" s="127"/>
      <c r="AB79" s="127"/>
      <c r="AC79" s="127"/>
      <c r="AD79" s="127"/>
      <c r="AE79" s="127"/>
      <c r="AF79" s="127"/>
      <c r="AG79" s="127"/>
      <c r="AH79" s="127"/>
      <c r="AI79" s="127"/>
      <c r="AJ79" s="108"/>
      <c r="AK79" s="108"/>
      <c r="AL79" s="11"/>
      <c r="AM79" s="11"/>
      <c r="AN79" s="11"/>
      <c r="AO79" s="52"/>
      <c r="AP79" s="108"/>
      <c r="AQ79" s="108"/>
      <c r="AR79" s="52"/>
      <c r="AS79" s="52"/>
      <c r="AT79" s="52"/>
      <c r="AU79" s="52"/>
      <c r="AV79" s="52"/>
      <c r="AW79" s="52"/>
      <c r="AX79" s="52"/>
      <c r="AY79" s="52"/>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row>
    <row r="80" spans="9:76" x14ac:dyDescent="0.2">
      <c r="I80" s="119"/>
      <c r="J80" s="52"/>
      <c r="K80" s="205"/>
      <c r="L80" s="52"/>
      <c r="M80" s="205"/>
      <c r="N80" s="52"/>
      <c r="O80" s="205"/>
      <c r="P80" s="52"/>
      <c r="Q80" s="52"/>
      <c r="R80" s="52"/>
      <c r="T80" s="104"/>
      <c r="U80" s="108"/>
      <c r="V80" s="108"/>
      <c r="W80" s="108"/>
      <c r="X80" s="127"/>
      <c r="Y80" s="127"/>
      <c r="Z80" s="127"/>
      <c r="AA80" s="127"/>
      <c r="AB80" s="127"/>
      <c r="AC80" s="127"/>
      <c r="AD80" s="127"/>
      <c r="AE80" s="127"/>
      <c r="AF80" s="127"/>
      <c r="AG80" s="127"/>
      <c r="AH80" s="127"/>
      <c r="AI80" s="127"/>
      <c r="AJ80" s="108"/>
      <c r="AK80" s="108"/>
      <c r="AL80" s="11"/>
      <c r="AM80" s="11"/>
      <c r="AN80" s="11"/>
      <c r="AO80" s="52"/>
      <c r="AP80" s="108"/>
      <c r="AQ80" s="108"/>
      <c r="AR80" s="52"/>
      <c r="AS80" s="52"/>
      <c r="AT80" s="52"/>
      <c r="AU80" s="52"/>
      <c r="AV80" s="52"/>
      <c r="AW80" s="52"/>
      <c r="AX80" s="52"/>
      <c r="AY80" s="52"/>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row>
    <row r="81" spans="9:76" x14ac:dyDescent="0.2">
      <c r="I81" s="119"/>
      <c r="J81" s="52"/>
      <c r="K81" s="205"/>
      <c r="L81" s="52"/>
      <c r="M81" s="205"/>
      <c r="N81" s="52"/>
      <c r="O81" s="205"/>
      <c r="P81" s="52"/>
      <c r="Q81" s="52"/>
      <c r="R81" s="52"/>
      <c r="T81" s="104"/>
      <c r="U81" s="108"/>
      <c r="V81" s="108"/>
      <c r="W81" s="108"/>
      <c r="X81" s="127"/>
      <c r="Y81" s="127"/>
      <c r="Z81" s="127"/>
      <c r="AA81" s="127"/>
      <c r="AB81" s="127"/>
      <c r="AC81" s="127"/>
      <c r="AD81" s="127"/>
      <c r="AE81" s="127"/>
      <c r="AF81" s="127"/>
      <c r="AG81" s="127"/>
      <c r="AH81" s="127"/>
      <c r="AI81" s="127"/>
      <c r="AJ81" s="108"/>
      <c r="AK81" s="108"/>
      <c r="AL81" s="11"/>
      <c r="AM81" s="11"/>
      <c r="AN81" s="11"/>
      <c r="AO81" s="52"/>
      <c r="AP81" s="108"/>
      <c r="AQ81" s="108"/>
      <c r="AR81" s="52"/>
      <c r="AS81" s="52"/>
      <c r="AT81" s="52"/>
      <c r="AU81" s="52"/>
      <c r="AV81" s="52"/>
      <c r="AW81" s="52"/>
      <c r="AX81" s="52"/>
      <c r="AY81" s="52"/>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row>
    <row r="82" spans="9:76" x14ac:dyDescent="0.2">
      <c r="I82" s="119"/>
      <c r="J82" s="52"/>
      <c r="K82" s="205"/>
      <c r="L82" s="52"/>
      <c r="M82" s="205"/>
      <c r="N82" s="52"/>
      <c r="O82" s="205"/>
      <c r="P82" s="52"/>
      <c r="Q82" s="52"/>
      <c r="R82" s="52"/>
      <c r="T82" s="104"/>
      <c r="U82" s="108"/>
      <c r="V82" s="108"/>
      <c r="W82" s="108"/>
      <c r="X82" s="127"/>
      <c r="Y82" s="127"/>
      <c r="Z82" s="127"/>
      <c r="AA82" s="127"/>
      <c r="AB82" s="127"/>
      <c r="AC82" s="127"/>
      <c r="AD82" s="127"/>
      <c r="AE82" s="127"/>
      <c r="AF82" s="127"/>
      <c r="AG82" s="127"/>
      <c r="AH82" s="127"/>
      <c r="AI82" s="127"/>
      <c r="AJ82" s="108"/>
      <c r="AK82" s="108"/>
      <c r="AL82" s="11"/>
      <c r="AM82" s="11"/>
      <c r="AN82" s="11"/>
      <c r="AO82" s="52"/>
      <c r="AP82" s="108"/>
      <c r="AQ82" s="108"/>
      <c r="AR82" s="52"/>
      <c r="AS82" s="52"/>
      <c r="AT82" s="52"/>
      <c r="AU82" s="52"/>
      <c r="AV82" s="52"/>
      <c r="AW82" s="52"/>
      <c r="AX82" s="52"/>
      <c r="AY82" s="52"/>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row>
    <row r="83" spans="9:76" x14ac:dyDescent="0.2">
      <c r="I83" s="119"/>
      <c r="J83" s="52"/>
      <c r="K83" s="205"/>
      <c r="L83" s="52"/>
      <c r="M83" s="205"/>
      <c r="N83" s="52"/>
      <c r="O83" s="205"/>
      <c r="P83" s="52"/>
      <c r="Q83" s="52"/>
      <c r="R83" s="52"/>
      <c r="T83" s="104"/>
      <c r="U83" s="108"/>
      <c r="V83" s="108"/>
      <c r="W83" s="108"/>
      <c r="X83" s="127"/>
      <c r="Y83" s="127"/>
      <c r="Z83" s="127"/>
      <c r="AA83" s="127"/>
      <c r="AB83" s="127"/>
      <c r="AC83" s="127"/>
      <c r="AD83" s="127"/>
      <c r="AE83" s="127"/>
      <c r="AF83" s="127"/>
      <c r="AG83" s="127"/>
      <c r="AH83" s="127"/>
      <c r="AI83" s="127"/>
      <c r="AJ83" s="108"/>
      <c r="AK83" s="108"/>
      <c r="AL83" s="11"/>
      <c r="AM83" s="11"/>
      <c r="AN83" s="11"/>
      <c r="AO83" s="52"/>
      <c r="AP83" s="108"/>
      <c r="AQ83" s="108"/>
      <c r="AR83" s="52"/>
      <c r="AS83" s="52"/>
      <c r="AT83" s="52"/>
      <c r="AU83" s="52"/>
      <c r="AV83" s="52"/>
      <c r="AW83" s="52"/>
      <c r="AX83" s="52"/>
      <c r="AY83" s="52"/>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row>
    <row r="84" spans="9:76" x14ac:dyDescent="0.2">
      <c r="I84" s="119"/>
      <c r="J84" s="52"/>
      <c r="K84" s="205"/>
      <c r="L84" s="52"/>
      <c r="M84" s="205"/>
      <c r="N84" s="52"/>
      <c r="O84" s="205"/>
      <c r="P84" s="52"/>
      <c r="Q84" s="52"/>
      <c r="R84" s="52"/>
      <c r="T84" s="104"/>
      <c r="U84" s="108"/>
      <c r="V84" s="108"/>
      <c r="W84" s="108"/>
      <c r="X84" s="127"/>
      <c r="Y84" s="127"/>
      <c r="Z84" s="127"/>
      <c r="AA84" s="127"/>
      <c r="AB84" s="127"/>
      <c r="AC84" s="127"/>
      <c r="AD84" s="127"/>
      <c r="AE84" s="127"/>
      <c r="AF84" s="127"/>
      <c r="AG84" s="127"/>
      <c r="AH84" s="127"/>
      <c r="AI84" s="127"/>
      <c r="AJ84" s="108"/>
      <c r="AK84" s="108"/>
      <c r="AL84" s="11"/>
      <c r="AM84" s="11"/>
      <c r="AN84" s="11"/>
      <c r="AO84" s="52"/>
      <c r="AP84" s="108"/>
      <c r="AQ84" s="108"/>
      <c r="AR84" s="52"/>
      <c r="AS84" s="52"/>
      <c r="AT84" s="52"/>
      <c r="AU84" s="52"/>
      <c r="AV84" s="52"/>
      <c r="AW84" s="52"/>
      <c r="AX84" s="52"/>
      <c r="AY84" s="52"/>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row>
    <row r="85" spans="9:76" x14ac:dyDescent="0.2">
      <c r="I85" s="119"/>
      <c r="J85" s="52"/>
      <c r="K85" s="205"/>
      <c r="L85" s="52"/>
      <c r="M85" s="205"/>
      <c r="N85" s="52"/>
      <c r="O85" s="205"/>
      <c r="P85" s="52"/>
      <c r="Q85" s="52"/>
      <c r="R85" s="52"/>
      <c r="T85" s="104"/>
      <c r="U85" s="108"/>
      <c r="V85" s="108"/>
      <c r="W85" s="108"/>
      <c r="X85" s="127"/>
      <c r="Y85" s="127"/>
      <c r="Z85" s="127"/>
      <c r="AA85" s="127"/>
      <c r="AB85" s="127"/>
      <c r="AC85" s="127"/>
      <c r="AD85" s="127"/>
      <c r="AE85" s="127"/>
      <c r="AF85" s="127"/>
      <c r="AG85" s="127"/>
      <c r="AH85" s="127"/>
      <c r="AI85" s="127"/>
      <c r="AJ85" s="108"/>
      <c r="AK85" s="108"/>
      <c r="AL85" s="11"/>
      <c r="AM85" s="11"/>
      <c r="AN85" s="11"/>
      <c r="AO85" s="52"/>
      <c r="AP85" s="108"/>
      <c r="AQ85" s="108"/>
      <c r="AR85" s="52"/>
      <c r="AS85" s="52"/>
      <c r="AT85" s="52"/>
      <c r="AU85" s="52"/>
      <c r="AV85" s="52"/>
      <c r="AW85" s="52"/>
      <c r="AX85" s="52"/>
      <c r="AY85" s="52"/>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row>
    <row r="86" spans="9:76" x14ac:dyDescent="0.2">
      <c r="I86" s="119"/>
      <c r="J86" s="52"/>
      <c r="K86" s="205"/>
      <c r="L86" s="52"/>
      <c r="M86" s="205"/>
      <c r="N86" s="52"/>
      <c r="O86" s="205"/>
      <c r="P86" s="52"/>
      <c r="Q86" s="52"/>
      <c r="R86" s="52"/>
      <c r="T86" s="104"/>
      <c r="U86" s="108"/>
      <c r="V86" s="108"/>
      <c r="W86" s="108"/>
      <c r="X86" s="127"/>
      <c r="Y86" s="127"/>
      <c r="Z86" s="127"/>
      <c r="AA86" s="127"/>
      <c r="AB86" s="127"/>
      <c r="AC86" s="127"/>
      <c r="AD86" s="127"/>
      <c r="AE86" s="127"/>
      <c r="AF86" s="127"/>
      <c r="AG86" s="127"/>
      <c r="AH86" s="127"/>
      <c r="AI86" s="127"/>
      <c r="AJ86" s="108"/>
      <c r="AK86" s="108"/>
      <c r="AL86" s="11"/>
      <c r="AM86" s="11"/>
      <c r="AN86" s="11"/>
      <c r="AO86" s="52"/>
      <c r="AP86" s="108"/>
      <c r="AQ86" s="108"/>
      <c r="AR86" s="52"/>
      <c r="AS86" s="52"/>
      <c r="AT86" s="52"/>
      <c r="AU86" s="52"/>
      <c r="AV86" s="52"/>
      <c r="AW86" s="52"/>
      <c r="AX86" s="52"/>
      <c r="AY86" s="52"/>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row>
    <row r="87" spans="9:76" x14ac:dyDescent="0.2">
      <c r="I87" s="119"/>
      <c r="J87" s="52"/>
      <c r="K87" s="205"/>
      <c r="L87" s="52"/>
      <c r="M87" s="205"/>
      <c r="N87" s="52"/>
      <c r="O87" s="205"/>
      <c r="P87" s="52"/>
      <c r="Q87" s="52"/>
      <c r="R87" s="52"/>
      <c r="T87" s="104"/>
      <c r="U87" s="108"/>
      <c r="V87" s="108"/>
      <c r="W87" s="108"/>
      <c r="X87" s="127"/>
      <c r="Y87" s="127"/>
      <c r="Z87" s="127"/>
      <c r="AA87" s="127"/>
      <c r="AB87" s="127"/>
      <c r="AC87" s="127"/>
      <c r="AD87" s="127"/>
      <c r="AE87" s="127"/>
      <c r="AF87" s="127"/>
      <c r="AG87" s="127"/>
      <c r="AH87" s="127"/>
      <c r="AI87" s="127"/>
      <c r="AJ87" s="108"/>
      <c r="AK87" s="108"/>
      <c r="AL87" s="11"/>
      <c r="AM87" s="11"/>
      <c r="AN87" s="11"/>
      <c r="AO87" s="52"/>
      <c r="AP87" s="108"/>
      <c r="AQ87" s="108"/>
      <c r="AR87" s="52"/>
      <c r="AS87" s="52"/>
      <c r="AT87" s="52"/>
      <c r="AU87" s="52"/>
      <c r="AV87" s="52"/>
      <c r="AW87" s="52"/>
      <c r="AX87" s="52"/>
      <c r="AY87" s="52"/>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row>
    <row r="88" spans="9:76" x14ac:dyDescent="0.2">
      <c r="I88" s="119"/>
      <c r="J88" s="52"/>
      <c r="K88" s="205"/>
      <c r="L88" s="52"/>
      <c r="M88" s="205"/>
      <c r="N88" s="52"/>
      <c r="O88" s="205"/>
      <c r="P88" s="52"/>
      <c r="Q88" s="52"/>
      <c r="R88" s="52"/>
      <c r="T88" s="104"/>
      <c r="U88" s="108"/>
      <c r="V88" s="108"/>
      <c r="W88" s="108"/>
      <c r="X88" s="127"/>
      <c r="Y88" s="127"/>
      <c r="Z88" s="127"/>
      <c r="AA88" s="127"/>
      <c r="AB88" s="127"/>
      <c r="AC88" s="127"/>
      <c r="AD88" s="127"/>
      <c r="AE88" s="127"/>
      <c r="AF88" s="127"/>
      <c r="AG88" s="127"/>
      <c r="AH88" s="127"/>
      <c r="AI88" s="127"/>
      <c r="AJ88" s="108"/>
      <c r="AK88" s="108"/>
      <c r="AL88" s="11"/>
      <c r="AM88" s="11"/>
      <c r="AN88" s="11"/>
      <c r="AO88" s="52"/>
      <c r="AP88" s="108"/>
      <c r="AQ88" s="108"/>
      <c r="AR88" s="52"/>
      <c r="AS88" s="52"/>
      <c r="AT88" s="52"/>
      <c r="AU88" s="52"/>
      <c r="AV88" s="52"/>
      <c r="AW88" s="52"/>
      <c r="AX88" s="52"/>
      <c r="AY88" s="52"/>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row>
    <row r="89" spans="9:76" x14ac:dyDescent="0.2">
      <c r="I89" s="119"/>
      <c r="J89" s="52"/>
      <c r="K89" s="205"/>
      <c r="L89" s="52"/>
      <c r="M89" s="205"/>
      <c r="N89" s="52"/>
      <c r="O89" s="205"/>
      <c r="P89" s="52"/>
      <c r="Q89" s="52"/>
      <c r="R89" s="52"/>
      <c r="T89" s="104"/>
      <c r="U89" s="108"/>
      <c r="V89" s="108"/>
      <c r="W89" s="108"/>
      <c r="X89" s="127"/>
      <c r="Y89" s="127"/>
      <c r="Z89" s="127"/>
      <c r="AA89" s="127"/>
      <c r="AB89" s="127"/>
      <c r="AC89" s="127"/>
      <c r="AD89" s="127"/>
      <c r="AE89" s="127"/>
      <c r="AF89" s="127"/>
      <c r="AG89" s="127"/>
      <c r="AH89" s="127"/>
      <c r="AI89" s="127"/>
      <c r="AJ89" s="108"/>
      <c r="AK89" s="108"/>
      <c r="AL89" s="11"/>
      <c r="AM89" s="11"/>
      <c r="AN89" s="11"/>
      <c r="AO89" s="52"/>
      <c r="AP89" s="108"/>
      <c r="AQ89" s="108"/>
      <c r="AR89" s="52"/>
      <c r="AS89" s="52"/>
      <c r="AT89" s="52"/>
      <c r="AU89" s="52"/>
      <c r="AV89" s="52"/>
      <c r="AW89" s="52"/>
      <c r="AX89" s="52"/>
      <c r="AY89" s="52"/>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row>
    <row r="90" spans="9:76" x14ac:dyDescent="0.2">
      <c r="I90" s="119"/>
      <c r="J90" s="52"/>
      <c r="K90" s="205"/>
      <c r="L90" s="52"/>
      <c r="M90" s="205"/>
      <c r="N90" s="52"/>
      <c r="O90" s="205"/>
      <c r="P90" s="52"/>
      <c r="Q90" s="52"/>
      <c r="R90" s="52"/>
      <c r="T90" s="104"/>
      <c r="U90" s="108"/>
      <c r="V90" s="108"/>
      <c r="W90" s="108"/>
      <c r="X90" s="127"/>
      <c r="Y90" s="127"/>
      <c r="Z90" s="127"/>
      <c r="AA90" s="127"/>
      <c r="AB90" s="127"/>
      <c r="AC90" s="127"/>
      <c r="AD90" s="127"/>
      <c r="AE90" s="127"/>
      <c r="AF90" s="127"/>
      <c r="AG90" s="127"/>
      <c r="AH90" s="127"/>
      <c r="AI90" s="127"/>
      <c r="AJ90" s="108"/>
      <c r="AK90" s="108"/>
      <c r="AL90" s="11"/>
      <c r="AM90" s="11"/>
      <c r="AN90" s="11"/>
      <c r="AO90" s="52"/>
      <c r="AP90" s="108"/>
      <c r="AQ90" s="108"/>
      <c r="AR90" s="52"/>
      <c r="AS90" s="52"/>
      <c r="AT90" s="52"/>
      <c r="AU90" s="52"/>
      <c r="AV90" s="52"/>
      <c r="AW90" s="52"/>
      <c r="AX90" s="52"/>
      <c r="AY90" s="52"/>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row>
    <row r="91" spans="9:76" x14ac:dyDescent="0.2">
      <c r="I91" s="119"/>
      <c r="J91" s="52"/>
      <c r="K91" s="205"/>
      <c r="L91" s="52"/>
      <c r="M91" s="205"/>
      <c r="N91" s="52"/>
      <c r="O91" s="205"/>
      <c r="P91" s="52"/>
      <c r="Q91" s="52"/>
      <c r="R91" s="52"/>
      <c r="T91" s="104"/>
      <c r="U91" s="108"/>
      <c r="V91" s="108"/>
      <c r="W91" s="108"/>
      <c r="X91" s="127"/>
      <c r="Y91" s="127"/>
      <c r="Z91" s="127"/>
      <c r="AA91" s="127"/>
      <c r="AB91" s="127"/>
      <c r="AC91" s="127"/>
      <c r="AD91" s="127"/>
      <c r="AE91" s="127"/>
      <c r="AF91" s="127"/>
      <c r="AG91" s="127"/>
      <c r="AH91" s="127"/>
      <c r="AI91" s="127"/>
      <c r="AJ91" s="108"/>
      <c r="AK91" s="108"/>
      <c r="AL91" s="11"/>
      <c r="AM91" s="11"/>
      <c r="AN91" s="11"/>
      <c r="AO91" s="52"/>
      <c r="AP91" s="108"/>
      <c r="AQ91" s="108"/>
      <c r="AR91" s="52"/>
      <c r="AS91" s="52"/>
      <c r="AT91" s="52"/>
      <c r="AU91" s="52"/>
      <c r="AV91" s="52"/>
      <c r="AW91" s="52"/>
      <c r="AX91" s="52"/>
      <c r="AY91" s="52"/>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row>
    <row r="92" spans="9:76" x14ac:dyDescent="0.2">
      <c r="I92" s="119"/>
      <c r="J92" s="52"/>
      <c r="K92" s="205"/>
      <c r="L92" s="52"/>
      <c r="M92" s="205"/>
      <c r="N92" s="52"/>
      <c r="O92" s="205"/>
      <c r="P92" s="52"/>
      <c r="Q92" s="52"/>
      <c r="R92" s="52"/>
      <c r="T92" s="104"/>
      <c r="U92" s="108"/>
      <c r="V92" s="108"/>
      <c r="W92" s="108"/>
      <c r="X92" s="127"/>
      <c r="Y92" s="127"/>
      <c r="Z92" s="127"/>
      <c r="AA92" s="127"/>
      <c r="AB92" s="127"/>
      <c r="AC92" s="127"/>
      <c r="AD92" s="127"/>
      <c r="AE92" s="127"/>
      <c r="AF92" s="127"/>
      <c r="AG92" s="127"/>
      <c r="AH92" s="127"/>
      <c r="AI92" s="127"/>
      <c r="AJ92" s="108"/>
      <c r="AK92" s="108"/>
      <c r="AL92" s="11"/>
      <c r="AM92" s="11"/>
      <c r="AN92" s="11"/>
      <c r="AO92" s="52"/>
      <c r="AP92" s="108"/>
      <c r="AQ92" s="108"/>
      <c r="AR92" s="52"/>
      <c r="AS92" s="52"/>
      <c r="AT92" s="52"/>
      <c r="AU92" s="52"/>
      <c r="AV92" s="52"/>
      <c r="AW92" s="52"/>
      <c r="AX92" s="52"/>
      <c r="AY92" s="52"/>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row>
    <row r="93" spans="9:76" x14ac:dyDescent="0.2">
      <c r="I93" s="119"/>
      <c r="J93" s="52"/>
      <c r="K93" s="205"/>
      <c r="L93" s="52"/>
      <c r="M93" s="205"/>
      <c r="N93" s="52"/>
      <c r="O93" s="205"/>
      <c r="P93" s="52"/>
      <c r="Q93" s="52"/>
      <c r="R93" s="52"/>
      <c r="T93" s="104"/>
      <c r="U93" s="108"/>
      <c r="V93" s="108"/>
      <c r="W93" s="108"/>
      <c r="X93" s="127"/>
      <c r="Y93" s="127"/>
      <c r="Z93" s="127"/>
      <c r="AA93" s="127"/>
      <c r="AB93" s="127"/>
      <c r="AC93" s="127"/>
      <c r="AD93" s="127"/>
      <c r="AE93" s="127"/>
      <c r="AF93" s="127"/>
      <c r="AG93" s="127"/>
      <c r="AH93" s="127"/>
      <c r="AI93" s="127"/>
      <c r="AJ93" s="108"/>
      <c r="AK93" s="108"/>
      <c r="AL93" s="11"/>
      <c r="AM93" s="11"/>
      <c r="AN93" s="11"/>
      <c r="AO93" s="52"/>
      <c r="AP93" s="108"/>
      <c r="AQ93" s="108"/>
      <c r="AR93" s="52"/>
      <c r="AS93" s="52"/>
      <c r="AT93" s="52"/>
      <c r="AU93" s="52"/>
      <c r="AV93" s="52"/>
      <c r="AW93" s="52"/>
      <c r="AX93" s="52"/>
      <c r="AY93" s="52"/>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row>
    <row r="94" spans="9:76" x14ac:dyDescent="0.2">
      <c r="I94" s="119"/>
      <c r="J94" s="52"/>
      <c r="K94" s="205"/>
      <c r="L94" s="52"/>
      <c r="M94" s="205"/>
      <c r="N94" s="52"/>
      <c r="O94" s="205"/>
      <c r="P94" s="52"/>
      <c r="Q94" s="52"/>
      <c r="R94" s="52"/>
      <c r="T94" s="104"/>
      <c r="U94" s="108"/>
      <c r="V94" s="108"/>
      <c r="W94" s="108"/>
      <c r="X94" s="127"/>
      <c r="Y94" s="127"/>
      <c r="Z94" s="127"/>
      <c r="AA94" s="127"/>
      <c r="AB94" s="127"/>
      <c r="AC94" s="127"/>
      <c r="AD94" s="127"/>
      <c r="AE94" s="127"/>
      <c r="AF94" s="127"/>
      <c r="AG94" s="127"/>
      <c r="AH94" s="127"/>
      <c r="AI94" s="127"/>
      <c r="AJ94" s="108"/>
      <c r="AK94" s="108"/>
      <c r="AL94" s="11"/>
      <c r="AM94" s="11"/>
      <c r="AN94" s="11"/>
      <c r="AO94" s="52"/>
      <c r="AP94" s="108"/>
      <c r="AQ94" s="108"/>
      <c r="AR94" s="52"/>
      <c r="AS94" s="52"/>
      <c r="AT94" s="52"/>
      <c r="AU94" s="52"/>
      <c r="AV94" s="52"/>
      <c r="AW94" s="52"/>
      <c r="AX94" s="52"/>
      <c r="AY94" s="52"/>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row>
    <row r="95" spans="9:76" x14ac:dyDescent="0.2">
      <c r="I95" s="119"/>
      <c r="J95" s="52"/>
      <c r="K95" s="205"/>
      <c r="L95" s="52"/>
      <c r="M95" s="205"/>
      <c r="N95" s="52"/>
      <c r="O95" s="205"/>
      <c r="P95" s="52"/>
      <c r="Q95" s="52"/>
      <c r="R95" s="52"/>
      <c r="T95" s="104"/>
      <c r="U95" s="108"/>
      <c r="V95" s="108"/>
      <c r="W95" s="108"/>
      <c r="X95" s="127"/>
      <c r="Y95" s="127"/>
      <c r="Z95" s="127"/>
      <c r="AA95" s="127"/>
      <c r="AB95" s="127"/>
      <c r="AC95" s="127"/>
      <c r="AD95" s="127"/>
      <c r="AE95" s="127"/>
      <c r="AF95" s="127"/>
      <c r="AG95" s="127"/>
      <c r="AH95" s="127"/>
      <c r="AI95" s="127"/>
      <c r="AJ95" s="108"/>
      <c r="AK95" s="108"/>
      <c r="AL95" s="11"/>
      <c r="AM95" s="11"/>
      <c r="AN95" s="11"/>
      <c r="AO95" s="52"/>
      <c r="AP95" s="108"/>
      <c r="AQ95" s="108"/>
      <c r="AR95" s="52"/>
      <c r="AS95" s="52"/>
      <c r="AT95" s="52"/>
      <c r="AU95" s="52"/>
      <c r="AV95" s="52"/>
      <c r="AW95" s="52"/>
      <c r="AX95" s="52"/>
      <c r="AY95" s="52"/>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row>
    <row r="96" spans="9:76" x14ac:dyDescent="0.2">
      <c r="I96" s="119"/>
      <c r="J96" s="52"/>
      <c r="K96" s="205"/>
      <c r="L96" s="52"/>
      <c r="M96" s="205"/>
      <c r="N96" s="52"/>
      <c r="O96" s="205"/>
      <c r="P96" s="52"/>
      <c r="Q96" s="52"/>
      <c r="R96" s="52"/>
      <c r="T96" s="104"/>
      <c r="U96" s="108"/>
      <c r="V96" s="108"/>
      <c r="W96" s="108"/>
      <c r="X96" s="127"/>
      <c r="Y96" s="127"/>
      <c r="Z96" s="127"/>
      <c r="AA96" s="127"/>
      <c r="AB96" s="127"/>
      <c r="AC96" s="127"/>
      <c r="AD96" s="127"/>
      <c r="AE96" s="127"/>
      <c r="AF96" s="127"/>
      <c r="AG96" s="127"/>
      <c r="AH96" s="127"/>
      <c r="AI96" s="127"/>
      <c r="AJ96" s="108"/>
      <c r="AK96" s="108"/>
      <c r="AL96" s="11"/>
      <c r="AM96" s="11"/>
      <c r="AN96" s="11"/>
      <c r="AO96" s="52"/>
      <c r="AP96" s="108"/>
      <c r="AQ96" s="108"/>
      <c r="AR96" s="52"/>
      <c r="AS96" s="52"/>
      <c r="AT96" s="52"/>
      <c r="AU96" s="52"/>
      <c r="AV96" s="52"/>
      <c r="AW96" s="52"/>
      <c r="AX96" s="52"/>
      <c r="AY96" s="52"/>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row>
    <row r="97" spans="9:76" x14ac:dyDescent="0.2">
      <c r="I97" s="119"/>
      <c r="J97" s="52"/>
      <c r="K97" s="205"/>
      <c r="L97" s="52"/>
      <c r="M97" s="205"/>
      <c r="N97" s="52"/>
      <c r="O97" s="205"/>
      <c r="P97" s="52"/>
      <c r="Q97" s="52"/>
      <c r="R97" s="52"/>
      <c r="T97" s="104"/>
      <c r="U97" s="108"/>
      <c r="V97" s="108"/>
      <c r="W97" s="108"/>
      <c r="X97" s="127"/>
      <c r="Y97" s="127"/>
      <c r="Z97" s="127"/>
      <c r="AA97" s="127"/>
      <c r="AB97" s="127"/>
      <c r="AC97" s="127"/>
      <c r="AD97" s="127"/>
      <c r="AE97" s="127"/>
      <c r="AF97" s="127"/>
      <c r="AG97" s="127"/>
      <c r="AH97" s="127"/>
      <c r="AI97" s="127"/>
      <c r="AJ97" s="108"/>
      <c r="AK97" s="108"/>
      <c r="AL97" s="11"/>
      <c r="AM97" s="11"/>
      <c r="AN97" s="11"/>
      <c r="AO97" s="52"/>
      <c r="AP97" s="108"/>
      <c r="AQ97" s="108"/>
      <c r="AR97" s="52"/>
      <c r="AS97" s="52"/>
      <c r="AT97" s="52"/>
      <c r="AU97" s="52"/>
      <c r="AV97" s="52"/>
      <c r="AW97" s="52"/>
      <c r="AX97" s="52"/>
      <c r="AY97" s="52"/>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row>
    <row r="98" spans="9:76" x14ac:dyDescent="0.2">
      <c r="I98" s="119"/>
      <c r="J98" s="52"/>
      <c r="K98" s="205"/>
      <c r="L98" s="52"/>
      <c r="M98" s="205"/>
      <c r="N98" s="52"/>
      <c r="O98" s="205"/>
      <c r="P98" s="52"/>
      <c r="Q98" s="52"/>
      <c r="R98" s="52"/>
      <c r="T98" s="104"/>
      <c r="U98" s="108"/>
      <c r="V98" s="108"/>
      <c r="W98" s="108"/>
      <c r="X98" s="127"/>
      <c r="Y98" s="127"/>
      <c r="Z98" s="127"/>
      <c r="AA98" s="127"/>
      <c r="AB98" s="127"/>
      <c r="AC98" s="127"/>
      <c r="AD98" s="127"/>
      <c r="AE98" s="127"/>
      <c r="AF98" s="127"/>
      <c r="AG98" s="127"/>
      <c r="AH98" s="127"/>
      <c r="AI98" s="127"/>
      <c r="AJ98" s="108"/>
      <c r="AK98" s="108"/>
      <c r="AL98" s="11"/>
      <c r="AM98" s="11"/>
      <c r="AN98" s="11"/>
      <c r="AO98" s="52"/>
      <c r="AP98" s="108"/>
      <c r="AQ98" s="108"/>
      <c r="AR98" s="52"/>
      <c r="AS98" s="52"/>
      <c r="AT98" s="52"/>
      <c r="AU98" s="52"/>
      <c r="AV98" s="52"/>
      <c r="AW98" s="52"/>
      <c r="AX98" s="52"/>
      <c r="AY98" s="52"/>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row>
    <row r="99" spans="9:76" x14ac:dyDescent="0.2">
      <c r="I99" s="119"/>
      <c r="J99" s="52"/>
      <c r="K99" s="205"/>
      <c r="L99" s="52"/>
      <c r="M99" s="205"/>
      <c r="N99" s="52"/>
      <c r="O99" s="205"/>
      <c r="P99" s="52"/>
      <c r="Q99" s="52"/>
      <c r="R99" s="52"/>
      <c r="T99" s="104"/>
      <c r="U99" s="108"/>
      <c r="V99" s="108"/>
      <c r="W99" s="108"/>
      <c r="X99" s="127"/>
      <c r="Y99" s="127"/>
      <c r="Z99" s="127"/>
      <c r="AA99" s="127"/>
      <c r="AB99" s="127"/>
      <c r="AC99" s="127"/>
      <c r="AD99" s="127"/>
      <c r="AE99" s="127"/>
      <c r="AF99" s="127"/>
      <c r="AG99" s="127"/>
      <c r="AH99" s="127"/>
      <c r="AI99" s="127"/>
      <c r="AJ99" s="108"/>
      <c r="AK99" s="108"/>
      <c r="AL99" s="11"/>
      <c r="AM99" s="11"/>
      <c r="AN99" s="11"/>
      <c r="AO99" s="52"/>
      <c r="AP99" s="108"/>
      <c r="AQ99" s="108"/>
      <c r="AR99" s="52"/>
      <c r="AS99" s="52"/>
      <c r="AT99" s="52"/>
      <c r="AU99" s="52"/>
      <c r="AV99" s="52"/>
      <c r="AW99" s="52"/>
      <c r="AX99" s="52"/>
      <c r="AY99" s="52"/>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row>
    <row r="100" spans="9:76" x14ac:dyDescent="0.2">
      <c r="I100" s="119"/>
      <c r="J100" s="52"/>
      <c r="K100" s="205"/>
      <c r="L100" s="52"/>
      <c r="M100" s="205"/>
      <c r="N100" s="52"/>
      <c r="O100" s="205"/>
      <c r="P100" s="52"/>
      <c r="Q100" s="52"/>
      <c r="R100" s="52"/>
      <c r="T100" s="104"/>
      <c r="U100" s="108"/>
      <c r="V100" s="108"/>
      <c r="W100" s="108"/>
      <c r="X100" s="127"/>
      <c r="Y100" s="127"/>
      <c r="Z100" s="127"/>
      <c r="AA100" s="127"/>
      <c r="AB100" s="127"/>
      <c r="AC100" s="127"/>
      <c r="AD100" s="127"/>
      <c r="AE100" s="127"/>
      <c r="AF100" s="127"/>
      <c r="AG100" s="127"/>
      <c r="AH100" s="127"/>
      <c r="AI100" s="127"/>
      <c r="AJ100" s="108"/>
      <c r="AK100" s="108"/>
      <c r="AL100" s="11"/>
      <c r="AM100" s="11"/>
      <c r="AN100" s="11"/>
      <c r="AO100" s="52"/>
      <c r="AP100" s="108"/>
      <c r="AQ100" s="108"/>
      <c r="AR100" s="52"/>
      <c r="AS100" s="52"/>
      <c r="AT100" s="52"/>
      <c r="AU100" s="52"/>
      <c r="AV100" s="52"/>
      <c r="AW100" s="52"/>
      <c r="AX100" s="52"/>
      <c r="AY100" s="52"/>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row>
    <row r="101" spans="9:76" x14ac:dyDescent="0.2">
      <c r="I101" s="119"/>
      <c r="J101" s="52"/>
      <c r="K101" s="205"/>
      <c r="L101" s="52"/>
      <c r="M101" s="205"/>
      <c r="N101" s="52"/>
      <c r="O101" s="205"/>
      <c r="P101" s="52"/>
      <c r="Q101" s="52"/>
      <c r="R101" s="52"/>
      <c r="T101" s="104"/>
      <c r="U101" s="108"/>
      <c r="V101" s="108"/>
      <c r="W101" s="108"/>
      <c r="X101" s="127"/>
      <c r="Y101" s="127"/>
      <c r="Z101" s="127"/>
      <c r="AA101" s="127"/>
      <c r="AB101" s="127"/>
      <c r="AC101" s="127"/>
      <c r="AD101" s="127"/>
      <c r="AE101" s="127"/>
      <c r="AF101" s="127"/>
      <c r="AG101" s="127"/>
      <c r="AH101" s="127"/>
      <c r="AI101" s="127"/>
      <c r="AJ101" s="108"/>
      <c r="AK101" s="108"/>
      <c r="AL101" s="11"/>
      <c r="AM101" s="11"/>
      <c r="AN101" s="11"/>
      <c r="AO101" s="52"/>
      <c r="AP101" s="108"/>
      <c r="AQ101" s="108"/>
      <c r="AR101" s="52"/>
      <c r="AS101" s="52"/>
      <c r="AT101" s="52"/>
      <c r="AU101" s="52"/>
      <c r="AV101" s="52"/>
      <c r="AW101" s="52"/>
      <c r="AX101" s="52"/>
      <c r="AY101" s="52"/>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row>
    <row r="102" spans="9:76" x14ac:dyDescent="0.2">
      <c r="I102" s="119"/>
      <c r="J102" s="52"/>
      <c r="K102" s="205"/>
      <c r="L102" s="52"/>
      <c r="M102" s="205"/>
      <c r="N102" s="52"/>
      <c r="O102" s="205"/>
      <c r="P102" s="52"/>
      <c r="Q102" s="52"/>
      <c r="R102" s="52"/>
      <c r="T102" s="104"/>
      <c r="U102" s="108"/>
      <c r="V102" s="108"/>
      <c r="W102" s="108"/>
      <c r="X102" s="127"/>
      <c r="Y102" s="127"/>
      <c r="Z102" s="127"/>
      <c r="AA102" s="127"/>
      <c r="AB102" s="127"/>
      <c r="AC102" s="127"/>
      <c r="AD102" s="127"/>
      <c r="AE102" s="127"/>
      <c r="AF102" s="127"/>
      <c r="AG102" s="127"/>
      <c r="AH102" s="127"/>
      <c r="AI102" s="127"/>
      <c r="AJ102" s="108"/>
      <c r="AK102" s="108"/>
      <c r="AL102" s="11"/>
      <c r="AM102" s="11"/>
      <c r="AN102" s="11"/>
      <c r="AO102" s="52"/>
      <c r="AP102" s="108"/>
      <c r="AQ102" s="108"/>
      <c r="AR102" s="52"/>
      <c r="AS102" s="52"/>
      <c r="AT102" s="52"/>
      <c r="AU102" s="52"/>
      <c r="AV102" s="52"/>
      <c r="AW102" s="52"/>
      <c r="AX102" s="52"/>
      <c r="AY102" s="52"/>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row>
    <row r="103" spans="9:76" x14ac:dyDescent="0.2">
      <c r="I103" s="119"/>
      <c r="J103" s="52"/>
      <c r="K103" s="205"/>
      <c r="L103" s="52"/>
      <c r="M103" s="205"/>
      <c r="N103" s="52"/>
      <c r="O103" s="205"/>
      <c r="P103" s="52"/>
      <c r="Q103" s="52"/>
      <c r="R103" s="52"/>
      <c r="T103" s="104"/>
      <c r="U103" s="108"/>
      <c r="V103" s="108"/>
      <c r="W103" s="108"/>
      <c r="X103" s="127"/>
      <c r="Y103" s="127"/>
      <c r="Z103" s="127"/>
      <c r="AA103" s="127"/>
      <c r="AB103" s="127"/>
      <c r="AC103" s="127"/>
      <c r="AD103" s="127"/>
      <c r="AE103" s="127"/>
      <c r="AF103" s="127"/>
      <c r="AG103" s="127"/>
      <c r="AH103" s="127"/>
      <c r="AI103" s="127"/>
      <c r="AJ103" s="108"/>
      <c r="AK103" s="108"/>
      <c r="AL103" s="11"/>
      <c r="AM103" s="11"/>
      <c r="AN103" s="11"/>
      <c r="AO103" s="52"/>
      <c r="AP103" s="108"/>
      <c r="AQ103" s="108"/>
      <c r="AR103" s="52"/>
      <c r="AS103" s="52"/>
      <c r="AT103" s="52"/>
      <c r="AU103" s="52"/>
      <c r="AV103" s="52"/>
      <c r="AW103" s="52"/>
      <c r="AX103" s="52"/>
      <c r="AY103" s="52"/>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row>
    <row r="104" spans="9:76" x14ac:dyDescent="0.2">
      <c r="I104" s="119"/>
      <c r="J104" s="52"/>
      <c r="K104" s="205"/>
      <c r="L104" s="52"/>
      <c r="M104" s="205"/>
      <c r="N104" s="52"/>
      <c r="O104" s="205"/>
      <c r="P104" s="52"/>
      <c r="Q104" s="52"/>
      <c r="R104" s="52"/>
      <c r="T104" s="104"/>
      <c r="U104" s="108"/>
      <c r="V104" s="108"/>
      <c r="W104" s="108"/>
      <c r="X104" s="127"/>
      <c r="Y104" s="127"/>
      <c r="Z104" s="127"/>
      <c r="AA104" s="127"/>
      <c r="AB104" s="127"/>
      <c r="AC104" s="127"/>
      <c r="AD104" s="127"/>
      <c r="AE104" s="127"/>
      <c r="AF104" s="127"/>
      <c r="AG104" s="127"/>
      <c r="AH104" s="127"/>
      <c r="AI104" s="127"/>
      <c r="AJ104" s="108"/>
      <c r="AK104" s="108"/>
      <c r="AL104" s="11"/>
      <c r="AM104" s="11"/>
      <c r="AN104" s="11"/>
      <c r="AO104" s="52"/>
      <c r="AP104" s="108"/>
      <c r="AQ104" s="108"/>
      <c r="AR104" s="52"/>
      <c r="AS104" s="52"/>
      <c r="AT104" s="52"/>
      <c r="AU104" s="52"/>
      <c r="AV104" s="52"/>
      <c r="AW104" s="52"/>
      <c r="AX104" s="52"/>
      <c r="AY104" s="52"/>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row>
    <row r="105" spans="9:76" x14ac:dyDescent="0.2">
      <c r="I105" s="119"/>
      <c r="J105" s="52"/>
      <c r="K105" s="205"/>
      <c r="L105" s="52"/>
      <c r="M105" s="205"/>
      <c r="N105" s="52"/>
      <c r="O105" s="205"/>
      <c r="P105" s="52"/>
      <c r="Q105" s="52"/>
      <c r="R105" s="52"/>
      <c r="T105" s="104"/>
      <c r="U105" s="108"/>
      <c r="V105" s="108"/>
      <c r="W105" s="108"/>
      <c r="X105" s="127"/>
      <c r="Y105" s="127"/>
      <c r="Z105" s="127"/>
      <c r="AA105" s="127"/>
      <c r="AB105" s="127"/>
      <c r="AC105" s="127"/>
      <c r="AD105" s="127"/>
      <c r="AE105" s="127"/>
      <c r="AF105" s="127"/>
      <c r="AG105" s="127"/>
      <c r="AH105" s="127"/>
      <c r="AI105" s="127"/>
      <c r="AJ105" s="108"/>
      <c r="AK105" s="108"/>
      <c r="AL105" s="11"/>
      <c r="AM105" s="11"/>
      <c r="AN105" s="11"/>
      <c r="AO105" s="52"/>
      <c r="AP105" s="108"/>
      <c r="AQ105" s="108"/>
      <c r="AR105" s="52"/>
      <c r="AS105" s="52"/>
      <c r="AT105" s="52"/>
      <c r="AU105" s="52"/>
      <c r="AV105" s="52"/>
      <c r="AW105" s="52"/>
      <c r="AX105" s="52"/>
      <c r="AY105" s="52"/>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row>
    <row r="106" spans="9:76" x14ac:dyDescent="0.2">
      <c r="I106" s="119"/>
      <c r="J106" s="52"/>
      <c r="K106" s="205"/>
      <c r="L106" s="52"/>
      <c r="M106" s="205"/>
      <c r="N106" s="52"/>
      <c r="O106" s="205"/>
      <c r="P106" s="52"/>
      <c r="Q106" s="52"/>
      <c r="R106" s="52"/>
      <c r="T106" s="104"/>
      <c r="U106" s="108"/>
      <c r="V106" s="108"/>
      <c r="W106" s="108"/>
      <c r="X106" s="127"/>
      <c r="Y106" s="127"/>
      <c r="Z106" s="127"/>
      <c r="AA106" s="127"/>
      <c r="AB106" s="127"/>
      <c r="AC106" s="127"/>
      <c r="AD106" s="127"/>
      <c r="AE106" s="127"/>
      <c r="AF106" s="127"/>
      <c r="AG106" s="127"/>
      <c r="AH106" s="127"/>
      <c r="AI106" s="127"/>
      <c r="AJ106" s="108"/>
      <c r="AK106" s="108"/>
      <c r="AL106" s="11"/>
      <c r="AM106" s="11"/>
      <c r="AN106" s="11"/>
      <c r="AO106" s="52"/>
      <c r="AP106" s="108"/>
      <c r="AQ106" s="108"/>
      <c r="AR106" s="52"/>
      <c r="AS106" s="52"/>
      <c r="AT106" s="52"/>
      <c r="AU106" s="52"/>
      <c r="AV106" s="52"/>
      <c r="AW106" s="52"/>
      <c r="AX106" s="52"/>
      <c r="AY106" s="52"/>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row>
    <row r="107" spans="9:76" x14ac:dyDescent="0.2">
      <c r="I107" s="119"/>
      <c r="J107" s="52"/>
      <c r="K107" s="205"/>
      <c r="L107" s="52"/>
      <c r="M107" s="205"/>
      <c r="N107" s="52"/>
      <c r="O107" s="205"/>
      <c r="P107" s="52"/>
      <c r="Q107" s="52"/>
      <c r="R107" s="52"/>
      <c r="T107" s="104"/>
      <c r="U107" s="108"/>
      <c r="V107" s="108"/>
      <c r="W107" s="108"/>
      <c r="X107" s="127"/>
      <c r="Y107" s="127"/>
      <c r="Z107" s="127"/>
      <c r="AA107" s="127"/>
      <c r="AB107" s="127"/>
      <c r="AC107" s="127"/>
      <c r="AD107" s="127"/>
      <c r="AE107" s="127"/>
      <c r="AF107" s="127"/>
      <c r="AG107" s="127"/>
      <c r="AH107" s="127"/>
      <c r="AI107" s="127"/>
      <c r="AJ107" s="108"/>
      <c r="AK107" s="108"/>
      <c r="AL107" s="11"/>
      <c r="AM107" s="11"/>
      <c r="AN107" s="11"/>
      <c r="AO107" s="52"/>
      <c r="AP107" s="108"/>
      <c r="AQ107" s="108"/>
      <c r="AR107" s="52"/>
      <c r="AS107" s="52"/>
      <c r="AT107" s="52"/>
      <c r="AU107" s="52"/>
      <c r="AV107" s="52"/>
      <c r="AW107" s="52"/>
      <c r="AX107" s="52"/>
      <c r="AY107" s="52"/>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row>
    <row r="108" spans="9:76" x14ac:dyDescent="0.2">
      <c r="I108" s="119"/>
      <c r="J108" s="52"/>
      <c r="K108" s="205"/>
      <c r="L108" s="52"/>
      <c r="M108" s="205"/>
      <c r="N108" s="52"/>
      <c r="O108" s="205"/>
      <c r="P108" s="52"/>
      <c r="Q108" s="52"/>
      <c r="R108" s="52"/>
      <c r="T108" s="104"/>
      <c r="U108" s="108"/>
      <c r="V108" s="108"/>
      <c r="W108" s="108"/>
      <c r="X108" s="127"/>
      <c r="Y108" s="127"/>
      <c r="Z108" s="127"/>
      <c r="AA108" s="127"/>
      <c r="AB108" s="127"/>
      <c r="AC108" s="127"/>
      <c r="AD108" s="127"/>
      <c r="AE108" s="127"/>
      <c r="AF108" s="127"/>
      <c r="AG108" s="127"/>
      <c r="AH108" s="127"/>
      <c r="AI108" s="127"/>
      <c r="AJ108" s="108"/>
      <c r="AK108" s="108"/>
      <c r="AL108" s="11"/>
      <c r="AM108" s="11"/>
      <c r="AN108" s="11"/>
      <c r="AO108" s="52"/>
      <c r="AP108" s="108"/>
      <c r="AQ108" s="108"/>
      <c r="AR108" s="52"/>
      <c r="AS108" s="52"/>
      <c r="AT108" s="52"/>
      <c r="AU108" s="52"/>
      <c r="AV108" s="52"/>
      <c r="AW108" s="52"/>
      <c r="AX108" s="52"/>
      <c r="AY108" s="52"/>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row>
    <row r="109" spans="9:76" x14ac:dyDescent="0.2">
      <c r="I109" s="119"/>
      <c r="J109" s="52"/>
      <c r="K109" s="205"/>
      <c r="L109" s="52"/>
      <c r="M109" s="205"/>
      <c r="N109" s="52"/>
      <c r="O109" s="205"/>
      <c r="P109" s="52"/>
      <c r="Q109" s="52"/>
      <c r="R109" s="52"/>
      <c r="T109" s="104"/>
      <c r="U109" s="108"/>
      <c r="V109" s="108"/>
      <c r="W109" s="108"/>
      <c r="X109" s="127"/>
      <c r="Y109" s="127"/>
      <c r="Z109" s="127"/>
      <c r="AA109" s="127"/>
      <c r="AB109" s="127"/>
      <c r="AC109" s="127"/>
      <c r="AD109" s="127"/>
      <c r="AE109" s="127"/>
      <c r="AF109" s="127"/>
      <c r="AG109" s="127"/>
      <c r="AH109" s="127"/>
      <c r="AI109" s="127"/>
      <c r="AJ109" s="108"/>
      <c r="AK109" s="108"/>
      <c r="AL109" s="11"/>
      <c r="AM109" s="11"/>
      <c r="AN109" s="11"/>
      <c r="AO109" s="52"/>
      <c r="AP109" s="108"/>
      <c r="AQ109" s="108"/>
      <c r="AR109" s="52"/>
      <c r="AS109" s="52"/>
      <c r="AT109" s="52"/>
      <c r="AU109" s="52"/>
      <c r="AV109" s="52"/>
      <c r="AW109" s="52"/>
      <c r="AX109" s="52"/>
      <c r="AY109" s="52"/>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row>
    <row r="110" spans="9:76" x14ac:dyDescent="0.2">
      <c r="I110" s="119"/>
      <c r="J110" s="52"/>
      <c r="K110" s="205"/>
      <c r="L110" s="52"/>
      <c r="M110" s="205"/>
      <c r="N110" s="52"/>
      <c r="O110" s="205"/>
      <c r="P110" s="52"/>
      <c r="Q110" s="52"/>
      <c r="R110" s="52"/>
      <c r="T110" s="104"/>
      <c r="U110" s="108"/>
      <c r="V110" s="108"/>
      <c r="W110" s="108"/>
      <c r="X110" s="127"/>
      <c r="Y110" s="127"/>
      <c r="Z110" s="127"/>
      <c r="AA110" s="127"/>
      <c r="AB110" s="127"/>
      <c r="AC110" s="127"/>
      <c r="AD110" s="127"/>
      <c r="AE110" s="127"/>
      <c r="AF110" s="127"/>
      <c r="AG110" s="127"/>
      <c r="AH110" s="127"/>
      <c r="AI110" s="127"/>
      <c r="AJ110" s="108"/>
      <c r="AK110" s="108"/>
      <c r="AL110" s="11"/>
      <c r="AM110" s="11"/>
      <c r="AN110" s="11"/>
      <c r="AO110" s="52"/>
      <c r="AP110" s="108"/>
      <c r="AQ110" s="108"/>
      <c r="AR110" s="52"/>
      <c r="AS110" s="52"/>
      <c r="AT110" s="52"/>
      <c r="AU110" s="52"/>
      <c r="AV110" s="52"/>
      <c r="AW110" s="52"/>
      <c r="AX110" s="52"/>
      <c r="AY110" s="52"/>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row>
    <row r="111" spans="9:76" x14ac:dyDescent="0.2">
      <c r="I111" s="119"/>
      <c r="J111" s="52"/>
      <c r="K111" s="205"/>
      <c r="L111" s="52"/>
      <c r="M111" s="205"/>
      <c r="N111" s="52"/>
      <c r="O111" s="205"/>
      <c r="P111" s="52"/>
      <c r="Q111" s="52"/>
      <c r="R111" s="52"/>
      <c r="T111" s="104"/>
      <c r="U111" s="108"/>
      <c r="V111" s="108"/>
      <c r="W111" s="108"/>
      <c r="X111" s="127"/>
      <c r="Y111" s="127"/>
      <c r="Z111" s="127"/>
      <c r="AA111" s="127"/>
      <c r="AB111" s="127"/>
      <c r="AC111" s="127"/>
      <c r="AD111" s="127"/>
      <c r="AE111" s="127"/>
      <c r="AF111" s="127"/>
      <c r="AG111" s="127"/>
      <c r="AH111" s="127"/>
      <c r="AI111" s="127"/>
      <c r="AJ111" s="108"/>
      <c r="AK111" s="108"/>
      <c r="AL111" s="11"/>
      <c r="AM111" s="11"/>
      <c r="AN111" s="11"/>
      <c r="AO111" s="52"/>
      <c r="AP111" s="108"/>
      <c r="AQ111" s="108"/>
      <c r="AR111" s="52"/>
      <c r="AS111" s="52"/>
      <c r="AT111" s="52"/>
      <c r="AU111" s="52"/>
      <c r="AV111" s="52"/>
      <c r="AW111" s="52"/>
      <c r="AX111" s="52"/>
      <c r="AY111" s="52"/>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row>
    <row r="112" spans="9:76" x14ac:dyDescent="0.2">
      <c r="I112" s="119"/>
      <c r="J112" s="52"/>
      <c r="K112" s="205"/>
      <c r="L112" s="52"/>
      <c r="M112" s="205"/>
      <c r="N112" s="52"/>
      <c r="O112" s="205"/>
      <c r="P112" s="52"/>
      <c r="Q112" s="52"/>
      <c r="R112" s="52"/>
      <c r="T112" s="104"/>
      <c r="U112" s="108"/>
      <c r="V112" s="108"/>
      <c r="W112" s="108"/>
      <c r="X112" s="127"/>
      <c r="Y112" s="127"/>
      <c r="Z112" s="127"/>
      <c r="AA112" s="127"/>
      <c r="AB112" s="127"/>
      <c r="AC112" s="127"/>
      <c r="AD112" s="127"/>
      <c r="AE112" s="127"/>
      <c r="AF112" s="127"/>
      <c r="AG112" s="127"/>
      <c r="AH112" s="127"/>
      <c r="AI112" s="127"/>
      <c r="AJ112" s="108"/>
      <c r="AK112" s="108"/>
      <c r="AL112" s="11"/>
      <c r="AM112" s="11"/>
      <c r="AN112" s="11"/>
      <c r="AO112" s="52"/>
      <c r="AP112" s="108"/>
      <c r="AQ112" s="108"/>
      <c r="AR112" s="52"/>
      <c r="AS112" s="52"/>
      <c r="AT112" s="52"/>
      <c r="AU112" s="52"/>
      <c r="AV112" s="52"/>
      <c r="AW112" s="52"/>
      <c r="AX112" s="52"/>
      <c r="AY112" s="52"/>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row>
    <row r="113" spans="9:76" x14ac:dyDescent="0.2">
      <c r="I113" s="119"/>
      <c r="J113" s="52"/>
      <c r="K113" s="205"/>
      <c r="L113" s="52"/>
      <c r="M113" s="205"/>
      <c r="N113" s="52"/>
      <c r="O113" s="205"/>
      <c r="P113" s="52"/>
      <c r="Q113" s="52"/>
      <c r="R113" s="52"/>
      <c r="T113" s="104"/>
      <c r="U113" s="108"/>
      <c r="V113" s="108"/>
      <c r="W113" s="108"/>
      <c r="X113" s="127"/>
      <c r="Y113" s="127"/>
      <c r="Z113" s="127"/>
      <c r="AA113" s="127"/>
      <c r="AB113" s="127"/>
      <c r="AC113" s="127"/>
      <c r="AD113" s="127"/>
      <c r="AE113" s="127"/>
      <c r="AF113" s="127"/>
      <c r="AG113" s="127"/>
      <c r="AH113" s="127"/>
      <c r="AI113" s="127"/>
      <c r="AJ113" s="108"/>
      <c r="AK113" s="108"/>
      <c r="AL113" s="11"/>
      <c r="AM113" s="11"/>
      <c r="AN113" s="11"/>
      <c r="AO113" s="52"/>
      <c r="AP113" s="108"/>
      <c r="AQ113" s="108"/>
      <c r="AR113" s="52"/>
      <c r="AS113" s="52"/>
      <c r="AT113" s="52"/>
      <c r="AU113" s="52"/>
      <c r="AV113" s="52"/>
      <c r="AW113" s="52"/>
      <c r="AX113" s="52"/>
      <c r="AY113" s="52"/>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row>
    <row r="114" spans="9:76" x14ac:dyDescent="0.2">
      <c r="I114" s="119"/>
      <c r="J114" s="52"/>
      <c r="K114" s="205"/>
      <c r="L114" s="52"/>
      <c r="M114" s="205"/>
      <c r="N114" s="52"/>
      <c r="O114" s="205"/>
      <c r="P114" s="52"/>
      <c r="Q114" s="52"/>
      <c r="R114" s="52"/>
      <c r="T114" s="104"/>
      <c r="U114" s="108"/>
      <c r="V114" s="108"/>
      <c r="W114" s="108"/>
      <c r="X114" s="127"/>
      <c r="Y114" s="127"/>
      <c r="Z114" s="127"/>
      <c r="AA114" s="127"/>
      <c r="AB114" s="127"/>
      <c r="AC114" s="127"/>
      <c r="AD114" s="127"/>
      <c r="AE114" s="127"/>
      <c r="AF114" s="127"/>
      <c r="AG114" s="127"/>
      <c r="AH114" s="127"/>
      <c r="AI114" s="127"/>
      <c r="AJ114" s="108"/>
      <c r="AK114" s="108"/>
      <c r="AL114" s="11"/>
      <c r="AM114" s="11"/>
      <c r="AN114" s="11"/>
      <c r="AO114" s="52"/>
      <c r="AP114" s="108"/>
      <c r="AQ114" s="108"/>
      <c r="AR114" s="52"/>
      <c r="AS114" s="52"/>
      <c r="AT114" s="52"/>
      <c r="AU114" s="52"/>
      <c r="AV114" s="52"/>
      <c r="AW114" s="52"/>
      <c r="AX114" s="52"/>
      <c r="AY114" s="52"/>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row>
    <row r="115" spans="9:76" x14ac:dyDescent="0.2">
      <c r="I115" s="119"/>
      <c r="J115" s="52"/>
      <c r="K115" s="205"/>
      <c r="L115" s="52"/>
      <c r="M115" s="205"/>
      <c r="N115" s="52"/>
      <c r="O115" s="205"/>
      <c r="P115" s="52"/>
      <c r="Q115" s="52"/>
      <c r="R115" s="52"/>
      <c r="T115" s="104"/>
      <c r="U115" s="108"/>
      <c r="V115" s="108"/>
      <c r="W115" s="108"/>
      <c r="X115" s="127"/>
      <c r="Y115" s="127"/>
      <c r="Z115" s="127"/>
      <c r="AA115" s="127"/>
      <c r="AB115" s="127"/>
      <c r="AC115" s="127"/>
      <c r="AD115" s="127"/>
      <c r="AE115" s="127"/>
      <c r="AF115" s="127"/>
      <c r="AG115" s="127"/>
      <c r="AH115" s="127"/>
      <c r="AI115" s="127"/>
      <c r="AJ115" s="108"/>
      <c r="AK115" s="108"/>
      <c r="AL115" s="11"/>
      <c r="AM115" s="11"/>
      <c r="AN115" s="11"/>
      <c r="AO115" s="52"/>
      <c r="AP115" s="108"/>
      <c r="AQ115" s="108"/>
      <c r="AR115" s="52"/>
      <c r="AS115" s="52"/>
      <c r="AT115" s="52"/>
      <c r="AU115" s="52"/>
      <c r="AV115" s="52"/>
      <c r="AW115" s="52"/>
      <c r="AX115" s="52"/>
      <c r="AY115" s="52"/>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row>
    <row r="116" spans="9:76" x14ac:dyDescent="0.2">
      <c r="I116" s="119"/>
      <c r="J116" s="52"/>
      <c r="K116" s="205"/>
      <c r="L116" s="52"/>
      <c r="M116" s="205"/>
      <c r="N116" s="52"/>
      <c r="O116" s="205"/>
      <c r="P116" s="52"/>
      <c r="Q116" s="52"/>
      <c r="R116" s="52"/>
      <c r="T116" s="104"/>
      <c r="U116" s="108"/>
      <c r="V116" s="108"/>
      <c r="W116" s="108"/>
      <c r="X116" s="127"/>
      <c r="Y116" s="127"/>
      <c r="Z116" s="127"/>
      <c r="AA116" s="127"/>
      <c r="AB116" s="127"/>
      <c r="AC116" s="127"/>
      <c r="AD116" s="127"/>
      <c r="AE116" s="127"/>
      <c r="AF116" s="127"/>
      <c r="AG116" s="127"/>
      <c r="AH116" s="127"/>
      <c r="AI116" s="127"/>
      <c r="AJ116" s="108"/>
      <c r="AK116" s="108"/>
      <c r="AL116" s="11"/>
      <c r="AM116" s="11"/>
      <c r="AN116" s="11"/>
      <c r="AO116" s="52"/>
      <c r="AP116" s="108"/>
      <c r="AQ116" s="108"/>
      <c r="AR116" s="52"/>
      <c r="AS116" s="52"/>
      <c r="AT116" s="52"/>
      <c r="AU116" s="52"/>
      <c r="AV116" s="52"/>
      <c r="AW116" s="52"/>
      <c r="AX116" s="52"/>
      <c r="AY116" s="52"/>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row>
    <row r="117" spans="9:76" x14ac:dyDescent="0.2">
      <c r="I117" s="119"/>
      <c r="J117" s="52"/>
      <c r="K117" s="205"/>
      <c r="L117" s="52"/>
      <c r="M117" s="205"/>
      <c r="N117" s="52"/>
      <c r="O117" s="205"/>
      <c r="P117" s="52"/>
      <c r="Q117" s="52"/>
      <c r="R117" s="52"/>
      <c r="T117" s="104"/>
      <c r="U117" s="108"/>
      <c r="V117" s="108"/>
      <c r="W117" s="108"/>
      <c r="X117" s="127"/>
      <c r="Y117" s="127"/>
      <c r="Z117" s="127"/>
      <c r="AA117" s="127"/>
      <c r="AB117" s="127"/>
      <c r="AC117" s="127"/>
      <c r="AD117" s="127"/>
      <c r="AE117" s="127"/>
      <c r="AF117" s="127"/>
      <c r="AG117" s="127"/>
      <c r="AH117" s="127"/>
      <c r="AI117" s="127"/>
      <c r="AJ117" s="108"/>
      <c r="AK117" s="108"/>
      <c r="AL117" s="11"/>
      <c r="AM117" s="11"/>
      <c r="AN117" s="11"/>
      <c r="AO117" s="52"/>
      <c r="AP117" s="108"/>
      <c r="AQ117" s="108"/>
      <c r="AR117" s="52"/>
      <c r="AS117" s="52"/>
      <c r="AT117" s="52"/>
      <c r="AU117" s="52"/>
      <c r="AV117" s="52"/>
      <c r="AW117" s="52"/>
      <c r="AX117" s="52"/>
      <c r="AY117" s="52"/>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row>
    <row r="118" spans="9:76" x14ac:dyDescent="0.2">
      <c r="I118" s="119"/>
      <c r="J118" s="52"/>
      <c r="K118" s="205"/>
      <c r="L118" s="52"/>
      <c r="M118" s="205"/>
      <c r="N118" s="52"/>
      <c r="O118" s="205"/>
      <c r="P118" s="52"/>
      <c r="Q118" s="52"/>
      <c r="R118" s="52"/>
      <c r="T118" s="104"/>
      <c r="U118" s="108"/>
      <c r="V118" s="108"/>
      <c r="W118" s="108"/>
      <c r="X118" s="127"/>
      <c r="Y118" s="127"/>
      <c r="Z118" s="127"/>
      <c r="AA118" s="127"/>
      <c r="AB118" s="127"/>
      <c r="AC118" s="127"/>
      <c r="AD118" s="127"/>
      <c r="AE118" s="127"/>
      <c r="AF118" s="127"/>
      <c r="AG118" s="127"/>
      <c r="AH118" s="127"/>
      <c r="AI118" s="127"/>
      <c r="AJ118" s="108"/>
      <c r="AK118" s="108"/>
      <c r="AL118" s="11"/>
      <c r="AM118" s="11"/>
      <c r="AN118" s="11"/>
      <c r="AO118" s="52"/>
      <c r="AP118" s="108"/>
      <c r="AQ118" s="108"/>
      <c r="AR118" s="52"/>
      <c r="AS118" s="52"/>
      <c r="AT118" s="52"/>
      <c r="AU118" s="52"/>
      <c r="AV118" s="52"/>
      <c r="AW118" s="52"/>
      <c r="AX118" s="52"/>
      <c r="AY118" s="52"/>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row>
    <row r="119" spans="9:76" x14ac:dyDescent="0.2">
      <c r="I119" s="119"/>
      <c r="J119" s="52"/>
      <c r="K119" s="205"/>
      <c r="L119" s="52"/>
      <c r="M119" s="205"/>
      <c r="N119" s="52"/>
      <c r="O119" s="205"/>
      <c r="P119" s="52"/>
      <c r="Q119" s="52"/>
      <c r="R119" s="52"/>
      <c r="T119" s="104"/>
      <c r="U119" s="108"/>
      <c r="V119" s="108"/>
      <c r="W119" s="108"/>
      <c r="X119" s="127"/>
      <c r="Y119" s="127"/>
      <c r="Z119" s="127"/>
      <c r="AA119" s="127"/>
      <c r="AB119" s="127"/>
      <c r="AC119" s="127"/>
      <c r="AD119" s="127"/>
      <c r="AE119" s="127"/>
      <c r="AF119" s="127"/>
      <c r="AG119" s="127"/>
      <c r="AH119" s="127"/>
      <c r="AI119" s="127"/>
      <c r="AJ119" s="108"/>
      <c r="AK119" s="108"/>
      <c r="AL119" s="11"/>
      <c r="AM119" s="11"/>
      <c r="AN119" s="11"/>
      <c r="AO119" s="52"/>
      <c r="AP119" s="108"/>
      <c r="AQ119" s="108"/>
      <c r="AR119" s="52"/>
      <c r="AS119" s="52"/>
      <c r="AT119" s="52"/>
      <c r="AU119" s="52"/>
      <c r="AV119" s="52"/>
      <c r="AW119" s="52"/>
      <c r="AX119" s="52"/>
      <c r="AY119" s="52"/>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row>
    <row r="120" spans="9:76" x14ac:dyDescent="0.2">
      <c r="I120" s="119"/>
      <c r="J120" s="52"/>
      <c r="K120" s="205"/>
      <c r="L120" s="52"/>
      <c r="M120" s="205"/>
      <c r="N120" s="52"/>
      <c r="O120" s="205"/>
      <c r="P120" s="52"/>
      <c r="Q120" s="52"/>
      <c r="R120" s="52"/>
      <c r="T120" s="104"/>
      <c r="U120" s="108"/>
      <c r="V120" s="108"/>
      <c r="W120" s="108"/>
      <c r="X120" s="127"/>
      <c r="Y120" s="127"/>
      <c r="Z120" s="127"/>
      <c r="AA120" s="127"/>
      <c r="AB120" s="127"/>
      <c r="AC120" s="127"/>
      <c r="AD120" s="127"/>
      <c r="AE120" s="127"/>
      <c r="AF120" s="127"/>
      <c r="AG120" s="127"/>
      <c r="AH120" s="127"/>
      <c r="AI120" s="127"/>
      <c r="AJ120" s="108"/>
      <c r="AK120" s="108"/>
      <c r="AL120" s="11"/>
      <c r="AM120" s="11"/>
      <c r="AN120" s="11"/>
      <c r="AO120" s="52"/>
      <c r="AP120" s="108"/>
      <c r="AQ120" s="108"/>
      <c r="AR120" s="52"/>
      <c r="AS120" s="52"/>
      <c r="AT120" s="52"/>
      <c r="AU120" s="52"/>
      <c r="AV120" s="52"/>
      <c r="AW120" s="52"/>
      <c r="AX120" s="52"/>
      <c r="AY120" s="52"/>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row>
    <row r="121" spans="9:76" x14ac:dyDescent="0.2">
      <c r="I121" s="119"/>
      <c r="J121" s="52"/>
      <c r="K121" s="205"/>
      <c r="L121" s="52"/>
      <c r="M121" s="205"/>
      <c r="N121" s="52"/>
      <c r="O121" s="205"/>
      <c r="P121" s="52"/>
      <c r="Q121" s="52"/>
      <c r="R121" s="52"/>
      <c r="T121" s="104"/>
      <c r="U121" s="108"/>
      <c r="V121" s="108"/>
      <c r="W121" s="108"/>
      <c r="X121" s="127"/>
      <c r="Y121" s="127"/>
      <c r="Z121" s="127"/>
      <c r="AA121" s="127"/>
      <c r="AB121" s="127"/>
      <c r="AC121" s="127"/>
      <c r="AD121" s="127"/>
      <c r="AE121" s="127"/>
      <c r="AF121" s="127"/>
      <c r="AG121" s="127"/>
      <c r="AH121" s="127"/>
      <c r="AI121" s="127"/>
      <c r="AJ121" s="108"/>
      <c r="AK121" s="108"/>
      <c r="AL121" s="11"/>
      <c r="AM121" s="11"/>
      <c r="AN121" s="11"/>
      <c r="AO121" s="52"/>
      <c r="AP121" s="108"/>
      <c r="AQ121" s="108"/>
      <c r="AR121" s="52"/>
      <c r="AS121" s="52"/>
      <c r="AT121" s="52"/>
      <c r="AU121" s="52"/>
      <c r="AV121" s="52"/>
      <c r="AW121" s="52"/>
      <c r="AX121" s="52"/>
      <c r="AY121" s="52"/>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row>
    <row r="122" spans="9:76" x14ac:dyDescent="0.2">
      <c r="I122" s="119"/>
      <c r="J122" s="52"/>
      <c r="K122" s="205"/>
      <c r="L122" s="52"/>
      <c r="M122" s="205"/>
      <c r="N122" s="52"/>
      <c r="O122" s="205"/>
      <c r="P122" s="52"/>
      <c r="Q122" s="52"/>
      <c r="R122" s="52"/>
      <c r="T122" s="104"/>
      <c r="U122" s="108"/>
      <c r="V122" s="108"/>
      <c r="W122" s="108"/>
      <c r="X122" s="127"/>
      <c r="Y122" s="127"/>
      <c r="Z122" s="127"/>
      <c r="AA122" s="127"/>
      <c r="AB122" s="127"/>
      <c r="AC122" s="127"/>
      <c r="AD122" s="127"/>
      <c r="AE122" s="127"/>
      <c r="AF122" s="127"/>
      <c r="AG122" s="127"/>
      <c r="AH122" s="127"/>
      <c r="AI122" s="127"/>
      <c r="AJ122" s="108"/>
      <c r="AK122" s="108"/>
      <c r="AL122" s="11"/>
      <c r="AM122" s="11"/>
      <c r="AN122" s="11"/>
      <c r="AO122" s="52"/>
      <c r="AP122" s="108"/>
      <c r="AQ122" s="108"/>
      <c r="AR122" s="52"/>
      <c r="AS122" s="52"/>
      <c r="AT122" s="52"/>
      <c r="AU122" s="52"/>
      <c r="AV122" s="52"/>
      <c r="AW122" s="52"/>
      <c r="AX122" s="52"/>
      <c r="AY122" s="52"/>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row>
    <row r="123" spans="9:76" x14ac:dyDescent="0.2">
      <c r="I123" s="119"/>
      <c r="J123" s="52"/>
      <c r="K123" s="205"/>
      <c r="L123" s="52"/>
      <c r="M123" s="205"/>
      <c r="N123" s="52"/>
      <c r="O123" s="205"/>
      <c r="P123" s="52"/>
      <c r="Q123" s="52"/>
      <c r="R123" s="52"/>
      <c r="T123" s="104"/>
      <c r="U123" s="108"/>
      <c r="V123" s="108"/>
      <c r="W123" s="108"/>
      <c r="X123" s="127"/>
      <c r="Y123" s="127"/>
      <c r="Z123" s="127"/>
      <c r="AA123" s="127"/>
      <c r="AB123" s="127"/>
      <c r="AC123" s="127"/>
      <c r="AD123" s="127"/>
      <c r="AE123" s="127"/>
      <c r="AF123" s="127"/>
      <c r="AG123" s="127"/>
      <c r="AH123" s="127"/>
      <c r="AI123" s="127"/>
      <c r="AJ123" s="108"/>
      <c r="AK123" s="108"/>
      <c r="AL123" s="11"/>
      <c r="AM123" s="11"/>
      <c r="AN123" s="11"/>
      <c r="AO123" s="52"/>
      <c r="AP123" s="108"/>
      <c r="AQ123" s="108"/>
      <c r="AR123" s="52"/>
      <c r="AS123" s="52"/>
      <c r="AT123" s="52"/>
      <c r="AU123" s="52"/>
      <c r="AV123" s="52"/>
      <c r="AW123" s="52"/>
      <c r="AX123" s="52"/>
      <c r="AY123" s="52"/>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row>
    <row r="124" spans="9:76" x14ac:dyDescent="0.2">
      <c r="I124" s="119"/>
      <c r="J124" s="52"/>
      <c r="K124" s="205"/>
      <c r="L124" s="52"/>
      <c r="M124" s="205"/>
      <c r="N124" s="52"/>
      <c r="O124" s="205"/>
      <c r="P124" s="52"/>
      <c r="Q124" s="52"/>
      <c r="R124" s="52"/>
      <c r="T124" s="104"/>
      <c r="U124" s="108"/>
      <c r="V124" s="108"/>
      <c r="W124" s="108"/>
      <c r="X124" s="127"/>
      <c r="Y124" s="127"/>
      <c r="Z124" s="127"/>
      <c r="AA124" s="127"/>
      <c r="AB124" s="127"/>
      <c r="AC124" s="127"/>
      <c r="AD124" s="127"/>
      <c r="AE124" s="127"/>
      <c r="AF124" s="127"/>
      <c r="AG124" s="127"/>
      <c r="AH124" s="127"/>
      <c r="AI124" s="127"/>
      <c r="AJ124" s="108"/>
      <c r="AK124" s="108"/>
      <c r="AL124" s="11"/>
      <c r="AM124" s="11"/>
      <c r="AN124" s="11"/>
      <c r="AO124" s="52"/>
      <c r="AP124" s="108"/>
      <c r="AQ124" s="108"/>
      <c r="AR124" s="52"/>
      <c r="AS124" s="52"/>
      <c r="AT124" s="52"/>
      <c r="AU124" s="52"/>
      <c r="AV124" s="52"/>
      <c r="AW124" s="52"/>
      <c r="AX124" s="52"/>
      <c r="AY124" s="52"/>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row>
    <row r="125" spans="9:76" x14ac:dyDescent="0.2">
      <c r="I125" s="119"/>
      <c r="J125" s="52"/>
      <c r="K125" s="205"/>
      <c r="L125" s="52"/>
      <c r="M125" s="205"/>
      <c r="N125" s="52"/>
      <c r="O125" s="205"/>
      <c r="P125" s="52"/>
      <c r="Q125" s="52"/>
      <c r="R125" s="52"/>
      <c r="T125" s="104"/>
      <c r="U125" s="108"/>
      <c r="V125" s="108"/>
      <c r="W125" s="108"/>
      <c r="X125" s="127"/>
      <c r="Y125" s="127"/>
      <c r="Z125" s="127"/>
      <c r="AA125" s="127"/>
      <c r="AB125" s="127"/>
      <c r="AC125" s="127"/>
      <c r="AD125" s="127"/>
      <c r="AE125" s="127"/>
      <c r="AF125" s="127"/>
      <c r="AG125" s="127"/>
      <c r="AH125" s="127"/>
      <c r="AI125" s="127"/>
      <c r="AJ125" s="108"/>
      <c r="AK125" s="108"/>
      <c r="AL125" s="11"/>
      <c r="AM125" s="11"/>
      <c r="AN125" s="11"/>
      <c r="AO125" s="52"/>
      <c r="AP125" s="108"/>
      <c r="AQ125" s="108"/>
      <c r="AR125" s="52"/>
      <c r="AS125" s="52"/>
      <c r="AT125" s="52"/>
      <c r="AU125" s="52"/>
      <c r="AV125" s="52"/>
      <c r="AW125" s="52"/>
      <c r="AX125" s="52"/>
      <c r="AY125" s="52"/>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row>
    <row r="126" spans="9:76" x14ac:dyDescent="0.2">
      <c r="I126" s="119"/>
      <c r="J126" s="52"/>
      <c r="K126" s="205"/>
      <c r="L126" s="52"/>
      <c r="M126" s="205"/>
      <c r="N126" s="52"/>
      <c r="O126" s="205"/>
      <c r="P126" s="52"/>
      <c r="Q126" s="52"/>
      <c r="R126" s="52"/>
      <c r="T126" s="104"/>
      <c r="U126" s="108"/>
      <c r="V126" s="108"/>
      <c r="W126" s="108"/>
      <c r="X126" s="127"/>
      <c r="Y126" s="127"/>
      <c r="Z126" s="127"/>
      <c r="AA126" s="127"/>
      <c r="AB126" s="127"/>
      <c r="AC126" s="127"/>
      <c r="AD126" s="127"/>
      <c r="AE126" s="127"/>
      <c r="AF126" s="127"/>
      <c r="AG126" s="127"/>
      <c r="AH126" s="127"/>
      <c r="AI126" s="127"/>
      <c r="AJ126" s="108"/>
      <c r="AK126" s="108"/>
      <c r="AL126" s="11"/>
      <c r="AM126" s="11"/>
      <c r="AN126" s="11"/>
      <c r="AO126" s="52"/>
      <c r="AP126" s="108"/>
      <c r="AQ126" s="108"/>
      <c r="AR126" s="52"/>
      <c r="AS126" s="52"/>
      <c r="AT126" s="52"/>
      <c r="AU126" s="52"/>
      <c r="AV126" s="52"/>
      <c r="AW126" s="52"/>
      <c r="AX126" s="52"/>
      <c r="AY126" s="52"/>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row>
    <row r="127" spans="9:76" x14ac:dyDescent="0.2">
      <c r="I127" s="119"/>
      <c r="J127" s="52"/>
      <c r="K127" s="205"/>
      <c r="L127" s="52"/>
      <c r="M127" s="205"/>
      <c r="N127" s="52"/>
      <c r="O127" s="205"/>
      <c r="P127" s="52"/>
      <c r="Q127" s="52"/>
      <c r="R127" s="52"/>
      <c r="T127" s="104"/>
      <c r="U127" s="108"/>
      <c r="V127" s="108"/>
      <c r="W127" s="108"/>
      <c r="X127" s="127"/>
      <c r="Y127" s="127"/>
      <c r="Z127" s="127"/>
      <c r="AA127" s="127"/>
      <c r="AB127" s="127"/>
      <c r="AC127" s="127"/>
      <c r="AD127" s="127"/>
      <c r="AE127" s="127"/>
      <c r="AF127" s="127"/>
      <c r="AG127" s="127"/>
      <c r="AH127" s="127"/>
      <c r="AI127" s="127"/>
      <c r="AJ127" s="108"/>
      <c r="AK127" s="108"/>
      <c r="AL127" s="11"/>
      <c r="AM127" s="11"/>
      <c r="AN127" s="11"/>
      <c r="AO127" s="52"/>
      <c r="AP127" s="108"/>
      <c r="AQ127" s="108"/>
      <c r="AR127" s="52"/>
      <c r="AS127" s="52"/>
      <c r="AT127" s="52"/>
      <c r="AU127" s="52"/>
      <c r="AV127" s="52"/>
      <c r="AW127" s="52"/>
      <c r="AX127" s="52"/>
      <c r="AY127" s="52"/>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row>
    <row r="128" spans="9:76" x14ac:dyDescent="0.2">
      <c r="I128" s="119"/>
      <c r="J128" s="52"/>
      <c r="K128" s="205"/>
      <c r="L128" s="52"/>
      <c r="M128" s="205"/>
      <c r="N128" s="52"/>
      <c r="O128" s="205"/>
      <c r="P128" s="52"/>
      <c r="Q128" s="52"/>
      <c r="R128" s="52"/>
      <c r="T128" s="104"/>
      <c r="U128" s="108"/>
      <c r="V128" s="108"/>
      <c r="W128" s="108"/>
      <c r="X128" s="127"/>
      <c r="Y128" s="127"/>
      <c r="Z128" s="127"/>
      <c r="AA128" s="127"/>
      <c r="AB128" s="127"/>
      <c r="AC128" s="127"/>
      <c r="AD128" s="127"/>
      <c r="AE128" s="127"/>
      <c r="AF128" s="127"/>
      <c r="AG128" s="127"/>
      <c r="AH128" s="127"/>
      <c r="AI128" s="127"/>
      <c r="AJ128" s="108"/>
      <c r="AK128" s="108"/>
      <c r="AL128" s="11"/>
      <c r="AM128" s="11"/>
      <c r="AN128" s="11"/>
      <c r="AO128" s="52"/>
      <c r="AP128" s="108"/>
      <c r="AQ128" s="108"/>
      <c r="AR128" s="52"/>
      <c r="AS128" s="52"/>
      <c r="AT128" s="52"/>
      <c r="AU128" s="52"/>
      <c r="AV128" s="52"/>
      <c r="AW128" s="52"/>
      <c r="AX128" s="52"/>
      <c r="AY128" s="52"/>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row>
    <row r="129" spans="38:51" x14ac:dyDescent="0.2">
      <c r="AL129" s="11"/>
      <c r="AM129" s="11"/>
      <c r="AN129" s="11"/>
      <c r="AO129" s="52"/>
      <c r="AW129" s="52"/>
      <c r="AX129" s="52"/>
      <c r="AY129" s="52"/>
    </row>
    <row r="130" spans="38:51" x14ac:dyDescent="0.2">
      <c r="AL130" s="11"/>
      <c r="AM130" s="11"/>
      <c r="AN130" s="11"/>
      <c r="AO130" s="52"/>
      <c r="AW130" s="52"/>
      <c r="AX130" s="52"/>
      <c r="AY130" s="52"/>
    </row>
    <row r="131" spans="38:51" x14ac:dyDescent="0.2">
      <c r="AL131" s="11"/>
      <c r="AM131" s="11"/>
      <c r="AN131" s="11"/>
      <c r="AO131" s="52"/>
      <c r="AW131" s="52"/>
      <c r="AX131" s="52"/>
      <c r="AY131" s="52"/>
    </row>
    <row r="132" spans="38:51" x14ac:dyDescent="0.2">
      <c r="AL132" s="11"/>
      <c r="AM132" s="11"/>
      <c r="AN132" s="11"/>
      <c r="AO132" s="52"/>
      <c r="AW132" s="52"/>
      <c r="AX132" s="52"/>
      <c r="AY132" s="52"/>
    </row>
    <row r="133" spans="38:51" x14ac:dyDescent="0.2">
      <c r="AL133" s="11"/>
      <c r="AM133" s="11"/>
      <c r="AN133" s="11"/>
      <c r="AO133" s="52"/>
      <c r="AW133" s="52"/>
      <c r="AX133" s="52"/>
      <c r="AY133" s="52"/>
    </row>
    <row r="134" spans="38:51" x14ac:dyDescent="0.2">
      <c r="AL134" s="11"/>
      <c r="AM134" s="11"/>
      <c r="AN134" s="11"/>
      <c r="AO134" s="52"/>
      <c r="AW134" s="52"/>
      <c r="AX134" s="52"/>
      <c r="AY134" s="52"/>
    </row>
    <row r="135" spans="38:51" x14ac:dyDescent="0.2">
      <c r="AL135" s="11"/>
      <c r="AM135" s="11"/>
      <c r="AN135" s="11"/>
      <c r="AO135" s="52"/>
      <c r="AW135" s="52"/>
      <c r="AX135" s="52"/>
      <c r="AY135" s="52"/>
    </row>
    <row r="136" spans="38:51" x14ac:dyDescent="0.2">
      <c r="AL136" s="11"/>
      <c r="AM136" s="11"/>
      <c r="AN136" s="11"/>
      <c r="AO136" s="52"/>
      <c r="AW136" s="52"/>
      <c r="AX136" s="52"/>
      <c r="AY136" s="52"/>
    </row>
    <row r="137" spans="38:51" x14ac:dyDescent="0.2">
      <c r="AL137" s="11"/>
      <c r="AM137" s="11"/>
      <c r="AN137" s="11"/>
      <c r="AO137" s="52"/>
      <c r="AW137" s="52"/>
      <c r="AX137" s="52"/>
      <c r="AY137" s="52"/>
    </row>
    <row r="138" spans="38:51" x14ac:dyDescent="0.2">
      <c r="AL138" s="11"/>
      <c r="AM138" s="11"/>
      <c r="AN138" s="11"/>
      <c r="AO138" s="52"/>
      <c r="AW138" s="52"/>
      <c r="AX138" s="52"/>
      <c r="AY138" s="52"/>
    </row>
    <row r="139" spans="38:51" x14ac:dyDescent="0.2">
      <c r="AL139" s="11"/>
      <c r="AM139" s="11"/>
      <c r="AN139" s="11"/>
      <c r="AO139" s="52"/>
      <c r="AW139" s="52"/>
      <c r="AX139" s="52"/>
      <c r="AY139" s="52"/>
    </row>
    <row r="140" spans="38:51" x14ac:dyDescent="0.2">
      <c r="AL140" s="11"/>
      <c r="AM140" s="11"/>
      <c r="AN140" s="11"/>
      <c r="AO140" s="52"/>
      <c r="AW140" s="52"/>
      <c r="AX140" s="52"/>
      <c r="AY140" s="52"/>
    </row>
    <row r="141" spans="38:51" x14ac:dyDescent="0.2">
      <c r="AL141" s="11"/>
      <c r="AM141" s="11"/>
      <c r="AN141" s="11"/>
      <c r="AO141" s="52"/>
      <c r="AW141" s="52"/>
      <c r="AX141" s="52"/>
      <c r="AY141" s="52"/>
    </row>
    <row r="142" spans="38:51" x14ac:dyDescent="0.2">
      <c r="AL142" s="11"/>
      <c r="AM142" s="11"/>
      <c r="AN142" s="11"/>
      <c r="AO142" s="52"/>
      <c r="AW142" s="52"/>
      <c r="AX142" s="52"/>
      <c r="AY142" s="52"/>
    </row>
    <row r="143" spans="38:51" x14ac:dyDescent="0.2">
      <c r="AL143" s="11"/>
      <c r="AM143" s="11"/>
      <c r="AN143" s="11"/>
      <c r="AO143" s="52"/>
      <c r="AW143" s="52"/>
      <c r="AX143" s="52"/>
      <c r="AY143" s="52"/>
    </row>
    <row r="144" spans="38:51" x14ac:dyDescent="0.2">
      <c r="AL144" s="11"/>
      <c r="AM144" s="11"/>
      <c r="AN144" s="11"/>
      <c r="AO144" s="52"/>
      <c r="AW144" s="52"/>
      <c r="AX144" s="52"/>
      <c r="AY144" s="52"/>
    </row>
    <row r="145" spans="38:51" x14ac:dyDescent="0.2">
      <c r="AL145" s="11"/>
      <c r="AM145" s="11"/>
      <c r="AN145" s="11"/>
      <c r="AO145" s="52"/>
      <c r="AW145" s="52"/>
      <c r="AX145" s="52"/>
      <c r="AY145" s="52"/>
    </row>
    <row r="146" spans="38:51" x14ac:dyDescent="0.2">
      <c r="AL146" s="11"/>
      <c r="AM146" s="11"/>
      <c r="AN146" s="11"/>
      <c r="AO146" s="52"/>
      <c r="AW146" s="52"/>
      <c r="AX146" s="52"/>
      <c r="AY146" s="52"/>
    </row>
    <row r="147" spans="38:51" x14ac:dyDescent="0.2">
      <c r="AL147" s="11"/>
      <c r="AM147" s="11"/>
      <c r="AN147" s="11"/>
      <c r="AO147" s="52"/>
      <c r="AW147" s="52"/>
      <c r="AX147" s="52"/>
      <c r="AY147" s="52"/>
    </row>
  </sheetData>
  <sheetProtection algorithmName="SHA-512" hashValue="XwqiDZEqT41lYEsd4h0mbAjikon31waFhmoJaQCmW+6uVLovlXshztMRTB4hWE3nJMkXvwKstXaP6/qmuISFbQ==" saltValue="Nms3J8JYpRsvH9c+H6DLxg==" spinCount="100000" sheet="1" objects="1" scenarios="1"/>
  <mergeCells count="89">
    <mergeCell ref="BV7:BV8"/>
    <mergeCell ref="BW7:BW8"/>
    <mergeCell ref="BX7:BX8"/>
    <mergeCell ref="C20:D20"/>
    <mergeCell ref="AD16:AD20"/>
    <mergeCell ref="AE16:AE20"/>
    <mergeCell ref="AF16:AF20"/>
    <mergeCell ref="AI16:AI20"/>
    <mergeCell ref="AG16:AG20"/>
    <mergeCell ref="AH16:AH20"/>
    <mergeCell ref="AF6:AF10"/>
    <mergeCell ref="AG6:AG10"/>
    <mergeCell ref="BQ6:BS6"/>
    <mergeCell ref="AF11:AF15"/>
    <mergeCell ref="C10:D10"/>
    <mergeCell ref="C11:D11"/>
    <mergeCell ref="BM7:BO7"/>
    <mergeCell ref="AP7:AQ7"/>
    <mergeCell ref="AT7:AV7"/>
    <mergeCell ref="AH11:AH15"/>
    <mergeCell ref="I7:P7"/>
    <mergeCell ref="AD6:AD10"/>
    <mergeCell ref="AE6:AE10"/>
    <mergeCell ref="AD11:AD15"/>
    <mergeCell ref="AE11:AE15"/>
    <mergeCell ref="AG11:AG15"/>
    <mergeCell ref="BE7:BG7"/>
    <mergeCell ref="BI7:BK7"/>
    <mergeCell ref="C33:D33"/>
    <mergeCell ref="C32:D32"/>
    <mergeCell ref="C22:D22"/>
    <mergeCell ref="C23:D23"/>
    <mergeCell ref="X23:AC23"/>
    <mergeCell ref="C24:D24"/>
    <mergeCell ref="C25:D25"/>
    <mergeCell ref="C26:D26"/>
    <mergeCell ref="C27:D27"/>
    <mergeCell ref="C28:D28"/>
    <mergeCell ref="C29:D29"/>
    <mergeCell ref="C30:D30"/>
    <mergeCell ref="C31:D31"/>
    <mergeCell ref="AP4:AR4"/>
    <mergeCell ref="BQ7:BS7"/>
    <mergeCell ref="AL7:AN7"/>
    <mergeCell ref="AI11:AI15"/>
    <mergeCell ref="C12:D12"/>
    <mergeCell ref="C13:D13"/>
    <mergeCell ref="C14:D14"/>
    <mergeCell ref="AW7:AY7"/>
    <mergeCell ref="BA7:BC7"/>
    <mergeCell ref="AH6:AH10"/>
    <mergeCell ref="AI6:AI10"/>
    <mergeCell ref="AP6:AR6"/>
    <mergeCell ref="AT6:AX6"/>
    <mergeCell ref="K8:P8"/>
    <mergeCell ref="S7:T7"/>
    <mergeCell ref="U7:U8"/>
    <mergeCell ref="C38:D38"/>
    <mergeCell ref="X34:AC34"/>
    <mergeCell ref="H7:H8"/>
    <mergeCell ref="AD2:AI2"/>
    <mergeCell ref="AD3:AD5"/>
    <mergeCell ref="AE3:AE5"/>
    <mergeCell ref="AF3:AF5"/>
    <mergeCell ref="AG3:AG5"/>
    <mergeCell ref="AH3:AH5"/>
    <mergeCell ref="AI3:AI5"/>
    <mergeCell ref="C7:D8"/>
    <mergeCell ref="E7:E8"/>
    <mergeCell ref="F7:F8"/>
    <mergeCell ref="G7:G8"/>
    <mergeCell ref="C21:D21"/>
    <mergeCell ref="C16:D16"/>
    <mergeCell ref="C37:D37"/>
    <mergeCell ref="L1:P1"/>
    <mergeCell ref="L2:P2"/>
    <mergeCell ref="X2:AC2"/>
    <mergeCell ref="D5:F5"/>
    <mergeCell ref="G5:H6"/>
    <mergeCell ref="I5:I6"/>
    <mergeCell ref="D6:F6"/>
    <mergeCell ref="C15:D15"/>
    <mergeCell ref="C34:D34"/>
    <mergeCell ref="C35:D35"/>
    <mergeCell ref="C36:D36"/>
    <mergeCell ref="C9:D9"/>
    <mergeCell ref="C17:D17"/>
    <mergeCell ref="C18:D18"/>
    <mergeCell ref="C19:D19"/>
  </mergeCells>
  <phoneticPr fontId="1"/>
  <conditionalFormatting sqref="H9:H38">
    <cfRule type="containsText" dxfId="99" priority="257" operator="containsText" text="三等航海士">
      <formula>NOT(ISERROR(SEARCH("三等航海士",H9)))</formula>
    </cfRule>
    <cfRule type="containsText" dxfId="98" priority="258" operator="containsText" text="二等航海士">
      <formula>NOT(ISERROR(SEARCH("二等航海士",H9)))</formula>
    </cfRule>
    <cfRule type="containsText" dxfId="97" priority="259" operator="containsText" text="船長">
      <formula>NOT(ISERROR(SEARCH("船長",H9)))</formula>
    </cfRule>
    <cfRule type="containsText" dxfId="96" priority="260" operator="containsText" text="一等航海士">
      <formula>NOT(ISERROR(SEARCH("一等航海士",H9)))</formula>
    </cfRule>
  </conditionalFormatting>
  <conditionalFormatting sqref="I39 I40:R40 I41:L41 I42:J42 AL8:AY39 T43:BX128 AL6:AO6 AK6:AK40 AL7 AO7 AZ39:BX39 U39:V42 AL129:AO147 AW129:AY147">
    <cfRule type="containsText" dxfId="95" priority="393" operator="containsText" text="二等航海士">
      <formula>NOT(ISERROR(SEARCH("二等航海士",I6)))</formula>
    </cfRule>
  </conditionalFormatting>
  <conditionalFormatting sqref="I40:R40 BT8:BT38 I39 I41:L41 I42:J42">
    <cfRule type="containsText" dxfId="94" priority="392" operator="containsText" text="三等航海士">
      <formula>NOT(ISERROR(SEARCH("三等航海士",I8)))</formula>
    </cfRule>
  </conditionalFormatting>
  <conditionalFormatting sqref="I9:V38 AZ8:BS38 AL8:AY39 BU9:BX39 AL6:AO6 AK6:AK40 AL7 AO7 BU8 K39:R39 AZ39:BT39 U39:V42 N41:T41 I43:R128 T43:AK128 AP43:BX128 AL43:AO147 AW129:AY147">
    <cfRule type="containsText" dxfId="93" priority="332" operator="containsText" text="三等航海士">
      <formula>NOT(ISERROR(SEARCH("三等航海士",I6)))</formula>
    </cfRule>
  </conditionalFormatting>
  <conditionalFormatting sqref="K39 O39:Q39 AJ23">
    <cfRule type="containsText" dxfId="92" priority="386" operator="containsText" text="船長">
      <formula>NOT(ISERROR(SEARCH("船長",K23)))</formula>
    </cfRule>
  </conditionalFormatting>
  <conditionalFormatting sqref="K9:T38 L39:N39">
    <cfRule type="containsText" dxfId="91" priority="334" operator="containsText" text="船長">
      <formula>NOT(ISERROR(SEARCH("船長",K9)))</formula>
    </cfRule>
    <cfRule type="containsText" dxfId="90" priority="335" operator="containsText" text="一等航海士">
      <formula>NOT(ISERROR(SEARCH("一等航海士",K9)))</formula>
    </cfRule>
  </conditionalFormatting>
  <conditionalFormatting sqref="Q40 K39:L39 N39:R39">
    <cfRule type="containsText" dxfId="89" priority="385" operator="containsText" text="二等航海士">
      <formula>NOT(ISERROR(SEARCH("二等航海士",K39)))</formula>
    </cfRule>
  </conditionalFormatting>
  <conditionalFormatting sqref="Q40">
    <cfRule type="containsText" dxfId="88" priority="384" operator="containsText" text="三等航海士">
      <formula>NOT(ISERROR(SEARCH("三等航海士",Q40)))</formula>
    </cfRule>
  </conditionalFormatting>
  <conditionalFormatting sqref="S9">
    <cfRule type="containsText" dxfId="87" priority="331" operator="containsText" text="有">
      <formula>NOT(ISERROR(SEARCH("有",S9)))</formula>
    </cfRule>
  </conditionalFormatting>
  <conditionalFormatting sqref="S9:T38">
    <cfRule type="containsText" dxfId="86" priority="329" operator="containsText" text="有">
      <formula>NOT(ISERROR(SEARCH("有",S9)))</formula>
    </cfRule>
    <cfRule type="containsText" dxfId="85" priority="328" operator="containsText" text="重複">
      <formula>NOT(ISERROR(SEARCH("重複",S9)))</formula>
    </cfRule>
    <cfRule type="containsText" dxfId="84" priority="330" operator="containsText" text="有">
      <formula>NOT(ISERROR(SEARCH("有",S9)))</formula>
    </cfRule>
  </conditionalFormatting>
  <conditionalFormatting sqref="T40">
    <cfRule type="containsText" dxfId="83" priority="336" operator="containsText" text="三等航海士">
      <formula>NOT(ISERROR(SEARCH("三等航海士",T40)))</formula>
    </cfRule>
    <cfRule type="containsText" dxfId="82" priority="337" operator="containsText" text="二等航海士">
      <formula>NOT(ISERROR(SEARCH("二等航海士",T40)))</formula>
    </cfRule>
  </conditionalFormatting>
  <conditionalFormatting sqref="W3:W15">
    <cfRule type="containsText" dxfId="81" priority="15" operator="containsText" text="船長">
      <formula>NOT(ISERROR(SEARCH("船長",W3)))</formula>
    </cfRule>
    <cfRule type="containsText" dxfId="80" priority="13" operator="containsText" text="三等航海士">
      <formula>NOT(ISERROR(SEARCH("三等航海士",W3)))</formula>
    </cfRule>
    <cfRule type="containsText" dxfId="79" priority="14" operator="containsText" text="二等航海士">
      <formula>NOT(ISERROR(SEARCH("二等航海士",W3)))</formula>
    </cfRule>
    <cfRule type="containsText" dxfId="78" priority="16" operator="containsText" text="一等航海士">
      <formula>NOT(ISERROR(SEARCH("一等航海士",W3)))</formula>
    </cfRule>
  </conditionalFormatting>
  <conditionalFormatting sqref="W11:W12">
    <cfRule type="containsText" dxfId="77" priority="10" operator="containsText" text="二等航海士">
      <formula>NOT(ISERROR(SEARCH("二等航海士",W11)))</formula>
    </cfRule>
    <cfRule type="containsText" dxfId="76" priority="11" operator="containsText" text="船長">
      <formula>NOT(ISERROR(SEARCH("船長",W11)))</formula>
    </cfRule>
    <cfRule type="containsText" dxfId="75" priority="12" operator="containsText" text="一等航海士">
      <formula>NOT(ISERROR(SEARCH("一等航海士",W11)))</formula>
    </cfRule>
    <cfRule type="containsText" dxfId="74" priority="9" operator="containsText" text="三等航海士">
      <formula>NOT(ISERROR(SEARCH("三等航海士",W11)))</formula>
    </cfRule>
  </conditionalFormatting>
  <conditionalFormatting sqref="W12">
    <cfRule type="containsText" dxfId="73" priority="5" operator="containsText" text="三等航海士">
      <formula>NOT(ISERROR(SEARCH("三等航海士",W12)))</formula>
    </cfRule>
    <cfRule type="containsText" dxfId="72" priority="6" operator="containsText" text="二等航海士">
      <formula>NOT(ISERROR(SEARCH("二等航海士",W12)))</formula>
    </cfRule>
    <cfRule type="containsText" dxfId="71" priority="7" operator="containsText" text="船長">
      <formula>NOT(ISERROR(SEARCH("船長",W12)))</formula>
    </cfRule>
    <cfRule type="containsText" dxfId="70" priority="8" operator="containsText" text="一等航海士">
      <formula>NOT(ISERROR(SEARCH("一等航海士",W12)))</formula>
    </cfRule>
  </conditionalFormatting>
  <conditionalFormatting sqref="W16:W19">
    <cfRule type="containsText" dxfId="69" priority="21" operator="containsText" text="船長">
      <formula>NOT(ISERROR(SEARCH("船長",W16)))</formula>
    </cfRule>
    <cfRule type="containsText" dxfId="68" priority="22" operator="containsText" text="一等航海士">
      <formula>NOT(ISERROR(SEARCH("一等航海士",W16)))</formula>
    </cfRule>
  </conditionalFormatting>
  <conditionalFormatting sqref="W16:W20">
    <cfRule type="containsText" dxfId="67" priority="20" operator="containsText" text="二等航海士">
      <formula>NOT(ISERROR(SEARCH("二等航海士",W16)))</formula>
    </cfRule>
    <cfRule type="containsText" dxfId="66" priority="19" operator="containsText" text="三等航海士">
      <formula>NOT(ISERROR(SEARCH("三等航海士",W16)))</formula>
    </cfRule>
  </conditionalFormatting>
  <conditionalFormatting sqref="W20">
    <cfRule type="containsText" dxfId="65" priority="18" operator="containsText" text="一等航海士">
      <formula>NOT(ISERROR(SEARCH("一等航海士",W20)))</formula>
    </cfRule>
    <cfRule type="containsText" dxfId="64" priority="17" operator="containsText" text="船長">
      <formula>NOT(ISERROR(SEARCH("船長",W20)))</formula>
    </cfRule>
  </conditionalFormatting>
  <conditionalFormatting sqref="W21">
    <cfRule type="containsText" dxfId="63" priority="62" operator="containsText" text="一等航海士">
      <formula>NOT(ISERROR(SEARCH("一等航海士",W21)))</formula>
    </cfRule>
    <cfRule type="containsText" dxfId="62" priority="61" operator="containsText" text="船長">
      <formula>NOT(ISERROR(SEARCH("船長",W21)))</formula>
    </cfRule>
    <cfRule type="containsText" dxfId="61" priority="59" operator="containsText" text="三等航海士">
      <formula>NOT(ISERROR(SEARCH("三等航海士",W21)))</formula>
    </cfRule>
    <cfRule type="containsText" dxfId="60" priority="60" operator="containsText" text="二等航海士">
      <formula>NOT(ISERROR(SEARCH("二等航海士",W21)))</formula>
    </cfRule>
  </conditionalFormatting>
  <conditionalFormatting sqref="W24:W32">
    <cfRule type="containsText" dxfId="59" priority="64" operator="containsText" text="二等航海士">
      <formula>NOT(ISERROR(SEARCH("二等航海士",W24)))</formula>
    </cfRule>
    <cfRule type="containsText" dxfId="58" priority="63" operator="containsText" text="三等航海士">
      <formula>NOT(ISERROR(SEARCH("三等航海士",W24)))</formula>
    </cfRule>
  </conditionalFormatting>
  <conditionalFormatting sqref="W32">
    <cfRule type="containsText" dxfId="57" priority="58" operator="containsText" text="一等航海士">
      <formula>NOT(ISERROR(SEARCH("一等航海士",W32)))</formula>
    </cfRule>
    <cfRule type="containsText" dxfId="56" priority="57" operator="containsText" text="船長">
      <formula>NOT(ISERROR(SEARCH("船長",W32)))</formula>
    </cfRule>
    <cfRule type="containsText" dxfId="55" priority="56" operator="containsText" text="二等航海士">
      <formula>NOT(ISERROR(SEARCH("二等航海士",W32)))</formula>
    </cfRule>
    <cfRule type="containsText" dxfId="54" priority="55" operator="containsText" text="三等航海士">
      <formula>NOT(ISERROR(SEARCH("三等航海士",W32)))</formula>
    </cfRule>
  </conditionalFormatting>
  <conditionalFormatting sqref="W35:W39">
    <cfRule type="containsText" dxfId="53" priority="66" operator="containsText" text="二等航海士">
      <formula>NOT(ISERROR(SEARCH("二等航海士",W35)))</formula>
    </cfRule>
    <cfRule type="containsText" dxfId="52" priority="65" operator="containsText" text="三等航海士">
      <formula>NOT(ISERROR(SEARCH("三等航海士",W35)))</formula>
    </cfRule>
    <cfRule type="containsText" dxfId="51" priority="68" operator="containsText" text="一等航海士">
      <formula>NOT(ISERROR(SEARCH("一等航海士",W35)))</formula>
    </cfRule>
    <cfRule type="containsText" dxfId="50" priority="67" operator="containsText" text="船長">
      <formula>NOT(ISERROR(SEARCH("船長",W35)))</formula>
    </cfRule>
  </conditionalFormatting>
  <conditionalFormatting sqref="W39">
    <cfRule type="containsText" dxfId="49" priority="53" operator="containsText" text="船長">
      <formula>NOT(ISERROR(SEARCH("船長",W39)))</formula>
    </cfRule>
    <cfRule type="containsText" dxfId="48" priority="54" operator="containsText" text="一等航海士">
      <formula>NOT(ISERROR(SEARCH("一等航海士",W39)))</formula>
    </cfRule>
    <cfRule type="containsText" dxfId="47" priority="47" operator="containsText" text="三等航海士">
      <formula>NOT(ISERROR(SEARCH("三等航海士",W39)))</formula>
    </cfRule>
    <cfRule type="containsText" dxfId="46" priority="48" operator="containsText" text="二等航海士">
      <formula>NOT(ISERROR(SEARCH("二等航海士",W39)))</formula>
    </cfRule>
    <cfRule type="containsText" dxfId="45" priority="49" operator="containsText" text="船長">
      <formula>NOT(ISERROR(SEARCH("船長",W39)))</formula>
    </cfRule>
    <cfRule type="containsText" dxfId="44" priority="50" operator="containsText" text="一等航海士">
      <formula>NOT(ISERROR(SEARCH("一等航海士",W39)))</formula>
    </cfRule>
    <cfRule type="containsText" dxfId="43" priority="51" operator="containsText" text="三等航海士">
      <formula>NOT(ISERROR(SEARCH("三等航海士",W39)))</formula>
    </cfRule>
    <cfRule type="containsText" dxfId="42" priority="52" operator="containsText" text="二等航海士">
      <formula>NOT(ISERROR(SEARCH("二等航海士",W39)))</formula>
    </cfRule>
  </conditionalFormatting>
  <conditionalFormatting sqref="W21:AI21">
    <cfRule type="containsText" dxfId="41" priority="41" operator="containsText" text="船長">
      <formula>NOT(ISERROR(SEARCH("船長",W21)))</formula>
    </cfRule>
    <cfRule type="containsText" dxfId="40" priority="42" operator="containsText" text="一等航海士">
      <formula>NOT(ISERROR(SEARCH("一等航海士",W21)))</formula>
    </cfRule>
  </conditionalFormatting>
  <conditionalFormatting sqref="W21:AI22">
    <cfRule type="containsText" dxfId="39" priority="39" operator="containsText" text="三等航海士">
      <formula>NOT(ISERROR(SEARCH("三等航海士",W21)))</formula>
    </cfRule>
    <cfRule type="containsText" dxfId="38" priority="40" operator="containsText" text="二等航海士">
      <formula>NOT(ISERROR(SEARCH("二等航海士",W21)))</formula>
    </cfRule>
  </conditionalFormatting>
  <conditionalFormatting sqref="W32:AJ32">
    <cfRule type="containsText" dxfId="37" priority="30" operator="containsText" text="一等航海士">
      <formula>NOT(ISERROR(SEARCH("一等航海士",W32)))</formula>
    </cfRule>
    <cfRule type="containsText" dxfId="36" priority="29" operator="containsText" text="船長">
      <formula>NOT(ISERROR(SEARCH("船長",W32)))</formula>
    </cfRule>
    <cfRule type="containsText" dxfId="35" priority="27" operator="containsText" text="三等航海士">
      <formula>NOT(ISERROR(SEARCH("三等航海士",W32)))</formula>
    </cfRule>
    <cfRule type="containsText" dxfId="34" priority="28" operator="containsText" text="二等航海士">
      <formula>NOT(ISERROR(SEARCH("二等航海士",W32)))</formula>
    </cfRule>
  </conditionalFormatting>
  <conditionalFormatting sqref="W39:AJ39">
    <cfRule type="containsText" dxfId="33" priority="23" operator="containsText" text="三等航海士">
      <formula>NOT(ISERROR(SEARCH("三等航海士",W39)))</formula>
    </cfRule>
    <cfRule type="containsText" dxfId="32" priority="25" operator="containsText" text="船長">
      <formula>NOT(ISERROR(SEARCH("船長",W39)))</formula>
    </cfRule>
    <cfRule type="containsText" dxfId="31" priority="26" operator="containsText" text="一等航海士">
      <formula>NOT(ISERROR(SEARCH("一等航海士",W39)))</formula>
    </cfRule>
    <cfRule type="containsText" dxfId="30" priority="24" operator="containsText" text="二等航海士">
      <formula>NOT(ISERROR(SEARCH("二等航海士",W39)))</formula>
    </cfRule>
  </conditionalFormatting>
  <conditionalFormatting sqref="Y3:Y20 AA3:AC20">
    <cfRule type="containsText" dxfId="29" priority="31" operator="containsText" text="三等航海士">
      <formula>NOT(ISERROR(SEARCH("三等航海士",Y3)))</formula>
    </cfRule>
    <cfRule type="containsText" dxfId="28" priority="34" operator="containsText" text="一等航海士">
      <formula>NOT(ISERROR(SEARCH("一等航海士",Y3)))</formula>
    </cfRule>
    <cfRule type="containsText" dxfId="27" priority="33" operator="containsText" text="船長">
      <formula>NOT(ISERROR(SEARCH("船長",Y3)))</formula>
    </cfRule>
    <cfRule type="containsText" dxfId="26" priority="32" operator="containsText" text="二等航海士">
      <formula>NOT(ISERROR(SEARCH("二等航海士",Y3)))</formula>
    </cfRule>
  </conditionalFormatting>
  <conditionalFormatting sqref="Y24:Y31 AA24:AF31">
    <cfRule type="containsText" dxfId="25" priority="46" operator="containsText" text="一等航海士">
      <formula>NOT(ISERROR(SEARCH("一等航海士",Y24)))</formula>
    </cfRule>
    <cfRule type="containsText" dxfId="24" priority="44" operator="containsText" text="二等航海士">
      <formula>NOT(ISERROR(SEARCH("二等航海士",Y24)))</formula>
    </cfRule>
    <cfRule type="containsText" dxfId="23" priority="45" operator="containsText" text="船長">
      <formula>NOT(ISERROR(SEARCH("船長",Y24)))</formula>
    </cfRule>
    <cfRule type="containsText" dxfId="22" priority="43" operator="containsText" text="三等航海士">
      <formula>NOT(ISERROR(SEARCH("三等航海士",Y24)))</formula>
    </cfRule>
  </conditionalFormatting>
  <conditionalFormatting sqref="Y35:Y38 AA35:AF38">
    <cfRule type="containsText" dxfId="21" priority="36" operator="containsText" text="二等航海士">
      <formula>NOT(ISERROR(SEARCH("二等航海士",Y35)))</formula>
    </cfRule>
    <cfRule type="containsText" dxfId="20" priority="35" operator="containsText" text="三等航海士">
      <formula>NOT(ISERROR(SEARCH("三等航海士",Y35)))</formula>
    </cfRule>
    <cfRule type="containsText" dxfId="19" priority="38" operator="containsText" text="一等航海士">
      <formula>NOT(ISERROR(SEARCH("一等航海士",Y35)))</formula>
    </cfRule>
    <cfRule type="containsText" dxfId="18" priority="37" operator="containsText" text="船長">
      <formula>NOT(ISERROR(SEARCH("船長",Y35)))</formula>
    </cfRule>
  </conditionalFormatting>
  <conditionalFormatting sqref="AD3:AF3 AD6:AF6 AD11:AF11 AD16:AF16 W24:W32">
    <cfRule type="containsText" dxfId="17" priority="72" operator="containsText" text="一等航海士">
      <formula>NOT(ISERROR(SEARCH("一等航海士",W3)))</formula>
    </cfRule>
    <cfRule type="containsText" dxfId="16" priority="71" operator="containsText" text="船長">
      <formula>NOT(ISERROR(SEARCH("船長",W3)))</formula>
    </cfRule>
  </conditionalFormatting>
  <conditionalFormatting sqref="AD3:AF3 AD6:AF6 AD11:AF11 AD16:AF16">
    <cfRule type="containsText" dxfId="15" priority="70" operator="containsText" text="二等航海士">
      <formula>NOT(ISERROR(SEARCH("二等航海士",AD3)))</formula>
    </cfRule>
    <cfRule type="containsText" dxfId="14" priority="69" operator="containsText" text="三等航海士">
      <formula>NOT(ISERROR(SEARCH("三等航海士",AD3)))</formula>
    </cfRule>
  </conditionalFormatting>
  <conditionalFormatting sqref="AJ23 K39 O39:Q39">
    <cfRule type="containsText" dxfId="13" priority="387" operator="containsText" text="一等航海士">
      <formula>NOT(ISERROR(SEARCH("一等航海士",K23)))</formula>
    </cfRule>
  </conditionalFormatting>
  <conditionalFormatting sqref="AJ23:AJ24">
    <cfRule type="containsText" dxfId="12" priority="389" operator="containsText" text="二等航海士">
      <formula>NOT(ISERROR(SEARCH("二等航海士",AJ23)))</formula>
    </cfRule>
    <cfRule type="containsText" dxfId="11" priority="388" operator="containsText" text="三等航海士">
      <formula>NOT(ISERROR(SEARCH("三等航海士",AJ23)))</formula>
    </cfRule>
  </conditionalFormatting>
  <conditionalFormatting sqref="AL39:AO41 W41:AK41 W42:AO42">
    <cfRule type="containsText" dxfId="10" priority="249" operator="containsText" text="三等航海士">
      <formula>NOT(ISERROR(SEARCH("三等航海士",W39)))</formula>
    </cfRule>
    <cfRule type="containsText" dxfId="9" priority="250" operator="containsText" text="二等航海士">
      <formula>NOT(ISERROR(SEARCH("二等航海士",W39)))</formula>
    </cfRule>
  </conditionalFormatting>
  <conditionalFormatting sqref="AV9:AV39 AV43:AV128 AL9:AO39 AX9:AY39 AL43:AO128 AX43:AY128">
    <cfRule type="containsText" dxfId="8" priority="391" operator="containsText" text="末日だよ">
      <formula>NOT(ISERROR(SEARCH("末日だよ",AL9)))</formula>
    </cfRule>
  </conditionalFormatting>
  <conditionalFormatting sqref="AV9:AV39 AV43:AV128">
    <cfRule type="containsText" dxfId="7" priority="390" operator="containsText" text="初日だよ">
      <formula>NOT(ISERROR(SEARCH("初日だよ",AV9)))</formula>
    </cfRule>
  </conditionalFormatting>
  <conditionalFormatting sqref="AZ8:BU38 I9:V38 M39 N41:T41 I43:R128">
    <cfRule type="containsText" dxfId="6" priority="333" operator="containsText" text="二等航海士">
      <formula>NOT(ISERROR(SEARCH("二等航海士",I8)))</formula>
    </cfRule>
  </conditionalFormatting>
  <conditionalFormatting sqref="BN9:BN38">
    <cfRule type="cellIs" dxfId="5" priority="286" operator="equal">
      <formula>2</formula>
    </cfRule>
  </conditionalFormatting>
  <conditionalFormatting sqref="BQ9:BS38">
    <cfRule type="cellIs" dxfId="4" priority="158" operator="lessThan">
      <formula>0</formula>
    </cfRule>
  </conditionalFormatting>
  <conditionalFormatting sqref="BR9:BS38">
    <cfRule type="containsText" dxfId="3" priority="157" operator="containsText" text="二等航海士">
      <formula>NOT(ISERROR(SEARCH("二等航海士",BR9)))</formula>
    </cfRule>
  </conditionalFormatting>
  <conditionalFormatting sqref="BV7:BX7">
    <cfRule type="containsText" dxfId="2" priority="2" operator="containsText" text="二等航海士">
      <formula>NOT(ISERROR(SEARCH("二等航海士",BV7)))</formula>
    </cfRule>
    <cfRule type="containsText" dxfId="1" priority="1" operator="containsText" text="三等航海士">
      <formula>NOT(ISERROR(SEARCH("三等航海士",BV7)))</formula>
    </cfRule>
  </conditionalFormatting>
  <conditionalFormatting sqref="BV9:BX38">
    <cfRule type="containsText" dxfId="0" priority="143" operator="containsText" text="二等航海士">
      <formula>NOT(ISERROR(SEARCH("二等航海士",BV9)))</formula>
    </cfRule>
  </conditionalFormatting>
  <dataValidations count="8">
    <dataValidation type="list" allowBlank="1" showInputMessage="1" showErrorMessage="1" sqref="I5" xr:uid="{590D512C-5C05-4764-BC04-27B0AA4FBB1B}">
      <formula1>"　　,一,　　,二,　　,三,　　,"</formula1>
    </dataValidation>
    <dataValidation type="list" allowBlank="1" showInputMessage="1" sqref="W3:W20" xr:uid="{197B469F-A09F-405D-B4CE-9B0E7B6B0477}">
      <formula1>全職位</formula1>
    </dataValidation>
    <dataValidation type="list" allowBlank="1" sqref="W24:W32" xr:uid="{44E96558-B34C-4C09-A085-D4436E084413}">
      <formula1>船種</formula1>
    </dataValidation>
    <dataValidation type="list" allowBlank="1" sqref="W32 W21" xr:uid="{35191506-019D-4F18-BA0B-C03742C13E88}">
      <formula1>"船長,一等航海士,二等航海士,三等航海士,次席一等航海士,次席二等航海士,次席三等航海士,その他直接入力"</formula1>
    </dataValidation>
    <dataValidation type="list" allowBlank="1" showInputMessage="1" sqref="E9:E38" xr:uid="{3FCDEC81-8FB6-437A-B30C-981E29FA3A51}">
      <formula1>船種</formula1>
    </dataValidation>
    <dataValidation type="list" allowBlank="1" showInputMessage="1" sqref="G18:G35 G38 G13:G15 G9:G10" xr:uid="{97E6B527-C32D-4422-8518-CAD3847E1D73}">
      <formula1>航海区域</formula1>
    </dataValidation>
    <dataValidation type="list" allowBlank="1" showInputMessage="1" showErrorMessage="1" sqref="G16:G17 G36:G37 G11:G12 W35:W38" xr:uid="{E7284537-0399-4E10-9D7E-ADCAE7A11494}">
      <formula1>航海区域</formula1>
    </dataValidation>
    <dataValidation type="list" allowBlank="1" showInputMessage="1" showErrorMessage="1" sqref="H9:H38" xr:uid="{4CE68696-84AD-42A0-8550-5EE3AA996D2F}">
      <formula1>全職位</formula1>
    </dataValidation>
  </dataValidations>
  <printOptions verticalCentered="1"/>
  <pageMargins left="0.31496062992125984" right="0.31496062992125984" top="0.59055118110236227" bottom="0" header="0.31496062992125984" footer="0.31496062992125984"/>
  <pageSetup paperSize="9" scale="38" fitToWidth="2" orientation="landscape" r:id="rId1"/>
  <ignoredErrors>
    <ignoredError sqref="D6"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A4AEC-AAFE-442A-A6B6-AFFE7D6B75CB}">
  <dimension ref="A1"/>
  <sheetViews>
    <sheetView workbookViewId="0"/>
  </sheetViews>
  <sheetFormatPr defaultRowHeight="13.5" x14ac:dyDescent="0.15"/>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B928D-3AD6-4A41-A25D-37BFF294E7FA}">
  <dimension ref="B3:J26"/>
  <sheetViews>
    <sheetView workbookViewId="0">
      <selection activeCell="C15" sqref="C15"/>
    </sheetView>
  </sheetViews>
  <sheetFormatPr defaultColWidth="9" defaultRowHeight="13.5" x14ac:dyDescent="0.15"/>
  <cols>
    <col min="1" max="2" width="9" style="218"/>
    <col min="3" max="6" width="44.25" style="218" bestFit="1" customWidth="1"/>
    <col min="7" max="7" width="9" style="218"/>
    <col min="8" max="8" width="33.875" style="218" bestFit="1" customWidth="1"/>
    <col min="9" max="9" width="9" style="218"/>
    <col min="10" max="10" width="33.875" style="218" bestFit="1" customWidth="1"/>
    <col min="11" max="16384" width="9" style="218"/>
  </cols>
  <sheetData>
    <row r="3" spans="2:10" x14ac:dyDescent="0.15">
      <c r="B3" s="215" t="s">
        <v>34</v>
      </c>
      <c r="C3" s="216" t="s">
        <v>36</v>
      </c>
      <c r="D3" s="216" t="s">
        <v>37</v>
      </c>
      <c r="E3" s="216" t="s">
        <v>38</v>
      </c>
      <c r="F3" s="216" t="s">
        <v>125</v>
      </c>
      <c r="G3" s="217"/>
      <c r="H3" s="215" t="s">
        <v>126</v>
      </c>
      <c r="J3" s="215" t="s">
        <v>141</v>
      </c>
    </row>
    <row r="4" spans="2:10" x14ac:dyDescent="0.15">
      <c r="B4" s="469" t="s">
        <v>35</v>
      </c>
      <c r="C4" s="220"/>
      <c r="D4" s="220"/>
      <c r="E4" s="220"/>
      <c r="F4" s="220"/>
      <c r="G4" s="217"/>
      <c r="H4" s="221"/>
      <c r="J4" s="221"/>
    </row>
    <row r="5" spans="2:10" x14ac:dyDescent="0.15">
      <c r="B5" s="469"/>
      <c r="C5" s="222" t="s">
        <v>40</v>
      </c>
      <c r="D5" s="222" t="s">
        <v>40</v>
      </c>
      <c r="E5" s="222" t="s">
        <v>29</v>
      </c>
      <c r="F5" s="222" t="s">
        <v>40</v>
      </c>
      <c r="H5" s="223" t="s">
        <v>127</v>
      </c>
      <c r="J5" s="223" t="s">
        <v>142</v>
      </c>
    </row>
    <row r="6" spans="2:10" x14ac:dyDescent="0.15">
      <c r="B6" s="469"/>
      <c r="C6" s="219" t="s">
        <v>45</v>
      </c>
      <c r="D6" s="219" t="s">
        <v>47</v>
      </c>
      <c r="E6" s="222" t="s">
        <v>31</v>
      </c>
      <c r="F6" s="219" t="s">
        <v>129</v>
      </c>
      <c r="H6" s="223" t="s">
        <v>117</v>
      </c>
      <c r="J6" s="223" t="s">
        <v>143</v>
      </c>
    </row>
    <row r="7" spans="2:10" x14ac:dyDescent="0.15">
      <c r="B7" s="469"/>
      <c r="C7" s="222" t="s">
        <v>130</v>
      </c>
      <c r="D7" s="222" t="s">
        <v>17</v>
      </c>
      <c r="E7" s="222" t="s">
        <v>30</v>
      </c>
      <c r="F7" s="222" t="s">
        <v>17</v>
      </c>
      <c r="H7" s="223" t="s">
        <v>131</v>
      </c>
      <c r="J7" s="223" t="s">
        <v>144</v>
      </c>
    </row>
    <row r="8" spans="2:10" x14ac:dyDescent="0.15">
      <c r="B8" s="469"/>
      <c r="C8" s="224"/>
      <c r="D8" s="222" t="s">
        <v>28</v>
      </c>
      <c r="E8" s="222" t="s">
        <v>91</v>
      </c>
      <c r="F8" s="222" t="s">
        <v>28</v>
      </c>
      <c r="H8" s="223" t="s">
        <v>133</v>
      </c>
      <c r="J8" s="223" t="s">
        <v>46</v>
      </c>
    </row>
    <row r="9" spans="2:10" x14ac:dyDescent="0.15">
      <c r="B9" s="469"/>
      <c r="C9" s="224"/>
      <c r="D9" s="222" t="s">
        <v>41</v>
      </c>
      <c r="E9" s="219" t="s">
        <v>129</v>
      </c>
      <c r="F9" s="222" t="s">
        <v>41</v>
      </c>
      <c r="H9" s="223" t="s">
        <v>134</v>
      </c>
      <c r="J9" s="223" t="s">
        <v>145</v>
      </c>
    </row>
    <row r="10" spans="2:10" x14ac:dyDescent="0.15">
      <c r="B10" s="469"/>
      <c r="C10" s="224"/>
      <c r="D10" s="222" t="s">
        <v>124</v>
      </c>
      <c r="E10" s="222" t="s">
        <v>32</v>
      </c>
      <c r="F10" s="222" t="s">
        <v>124</v>
      </c>
      <c r="H10" s="223" t="s">
        <v>140</v>
      </c>
      <c r="J10" s="223"/>
    </row>
    <row r="11" spans="2:10" x14ac:dyDescent="0.15">
      <c r="B11" s="469"/>
      <c r="C11" s="224"/>
      <c r="D11" s="219" t="s">
        <v>45</v>
      </c>
      <c r="E11" s="222" t="s">
        <v>33</v>
      </c>
      <c r="F11" s="219" t="s">
        <v>46</v>
      </c>
      <c r="H11" s="223" t="s">
        <v>128</v>
      </c>
      <c r="J11" s="223"/>
    </row>
    <row r="12" spans="2:10" x14ac:dyDescent="0.15">
      <c r="B12" s="469"/>
      <c r="C12" s="224"/>
      <c r="D12" s="222" t="s">
        <v>135</v>
      </c>
      <c r="E12" s="222" t="s">
        <v>27</v>
      </c>
      <c r="F12" s="222" t="s">
        <v>32</v>
      </c>
      <c r="H12" s="223" t="s">
        <v>136</v>
      </c>
      <c r="J12" s="223"/>
    </row>
    <row r="13" spans="2:10" x14ac:dyDescent="0.15">
      <c r="B13" s="469"/>
      <c r="C13" s="224"/>
      <c r="D13" s="224"/>
      <c r="E13" s="222" t="s">
        <v>92</v>
      </c>
      <c r="F13" s="222" t="s">
        <v>33</v>
      </c>
      <c r="H13" s="223" t="s">
        <v>137</v>
      </c>
      <c r="J13" s="223"/>
    </row>
    <row r="14" spans="2:10" x14ac:dyDescent="0.15">
      <c r="B14" s="469"/>
      <c r="C14" s="224"/>
      <c r="D14" s="224"/>
      <c r="E14" s="219" t="s">
        <v>46</v>
      </c>
      <c r="F14" s="222" t="s">
        <v>27</v>
      </c>
      <c r="H14" s="223" t="s">
        <v>119</v>
      </c>
      <c r="J14" s="223"/>
    </row>
    <row r="15" spans="2:10" x14ac:dyDescent="0.15">
      <c r="B15" s="469"/>
      <c r="C15" s="224"/>
      <c r="D15" s="224"/>
      <c r="E15" s="222" t="s">
        <v>17</v>
      </c>
      <c r="F15" s="222" t="s">
        <v>92</v>
      </c>
      <c r="H15" s="223" t="s">
        <v>118</v>
      </c>
      <c r="J15" s="223"/>
    </row>
    <row r="16" spans="2:10" x14ac:dyDescent="0.15">
      <c r="B16" s="469"/>
      <c r="C16" s="224"/>
      <c r="D16" s="224"/>
      <c r="E16" s="222" t="s">
        <v>28</v>
      </c>
      <c r="F16" s="220" t="s">
        <v>47</v>
      </c>
      <c r="H16" s="223" t="s">
        <v>138</v>
      </c>
      <c r="J16" s="223"/>
    </row>
    <row r="17" spans="2:10" x14ac:dyDescent="0.15">
      <c r="B17" s="469"/>
      <c r="C17" s="224"/>
      <c r="D17" s="224"/>
      <c r="E17" s="222" t="s">
        <v>41</v>
      </c>
      <c r="F17" s="222" t="s">
        <v>29</v>
      </c>
      <c r="H17" s="223" t="s">
        <v>46</v>
      </c>
      <c r="J17" s="223"/>
    </row>
    <row r="18" spans="2:10" x14ac:dyDescent="0.15">
      <c r="B18" s="469"/>
      <c r="C18" s="224"/>
      <c r="D18" s="224"/>
      <c r="E18" s="222" t="s">
        <v>124</v>
      </c>
      <c r="F18" s="222" t="s">
        <v>31</v>
      </c>
      <c r="H18" s="223" t="s">
        <v>132</v>
      </c>
      <c r="J18" s="223"/>
    </row>
    <row r="19" spans="2:10" x14ac:dyDescent="0.15">
      <c r="B19" s="469"/>
      <c r="C19" s="224"/>
      <c r="D19" s="224"/>
      <c r="E19" s="219" t="s">
        <v>47</v>
      </c>
      <c r="F19" s="222" t="s">
        <v>30</v>
      </c>
      <c r="H19" s="223"/>
      <c r="J19" s="223"/>
    </row>
    <row r="20" spans="2:10" x14ac:dyDescent="0.15">
      <c r="B20" s="469"/>
      <c r="C20" s="224"/>
      <c r="D20" s="224"/>
      <c r="E20" s="222" t="s">
        <v>40</v>
      </c>
      <c r="F20" s="222" t="s">
        <v>91</v>
      </c>
      <c r="H20" s="223"/>
      <c r="J20" s="223"/>
    </row>
    <row r="21" spans="2:10" x14ac:dyDescent="0.15">
      <c r="B21" s="469"/>
      <c r="C21" s="224"/>
      <c r="D21" s="224"/>
      <c r="E21" s="219" t="s">
        <v>45</v>
      </c>
      <c r="F21" s="219" t="s">
        <v>45</v>
      </c>
      <c r="H21" s="223"/>
      <c r="J21" s="223"/>
    </row>
    <row r="22" spans="2:10" x14ac:dyDescent="0.15">
      <c r="B22" s="225"/>
      <c r="C22" s="225"/>
      <c r="D22" s="225"/>
      <c r="E22" s="222" t="s">
        <v>135</v>
      </c>
      <c r="F22" s="222" t="s">
        <v>135</v>
      </c>
      <c r="H22" s="223"/>
      <c r="J22" s="223"/>
    </row>
    <row r="23" spans="2:10" x14ac:dyDescent="0.15">
      <c r="B23" s="226"/>
      <c r="C23" s="226"/>
      <c r="D23" s="226"/>
      <c r="E23" s="226"/>
      <c r="F23" s="226"/>
      <c r="H23" s="227"/>
      <c r="J23" s="227"/>
    </row>
    <row r="24" spans="2:10" x14ac:dyDescent="0.15">
      <c r="B24" s="470" t="s">
        <v>139</v>
      </c>
      <c r="C24" s="228"/>
      <c r="D24" s="228"/>
      <c r="E24" s="228"/>
    </row>
    <row r="25" spans="2:10" x14ac:dyDescent="0.15">
      <c r="B25" s="469"/>
      <c r="C25" s="229">
        <v>3000</v>
      </c>
      <c r="D25" s="229">
        <v>3000</v>
      </c>
      <c r="E25" s="229">
        <v>1000</v>
      </c>
    </row>
    <row r="26" spans="2:10" x14ac:dyDescent="0.15">
      <c r="B26" s="471"/>
      <c r="C26" s="226"/>
      <c r="D26" s="226"/>
      <c r="E26" s="226"/>
    </row>
  </sheetData>
  <sheetProtection algorithmName="SHA-512" hashValue="l1aTsuFOScP7X2rQn1J7+i0AdlajDPko54kGUUrOyI6fUfnbgjskmPfAAQac2x+IoAjYq7sLU/aRHjsi9q67Dg==" saltValue="15X3ckeQGubYJ9MXoTSRsQ==" spinCount="100000" sheet="1" objects="1" scenarios="1"/>
  <mergeCells count="2">
    <mergeCell ref="B4:B21"/>
    <mergeCell ref="B24:B26"/>
  </mergeCells>
  <phoneticPr fontId="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y V p u W b L g l X y l A A A A 9 g A A A B I A H A B D b 2 5 m a W c v U G F j a 2 F n Z S 5 4 b W w g o h g A K K A U A A A A A A A A A A A A A A A A A A A A A A A A A A A A h Y 8 x D o I w G I W v Q r r T F j B R y U 8 Z 3 I w k J C b G t S k V q l A M L Z a 7 O X g k r y B G U T f H 9 7 1 v e O 9 + v U E 6 N L V 3 k Z 1 R r U 5 Q g C n y p B Z t o X S Z o N 4 e / A V K G e R c n H g p v V H W J h 5 M k a D K 2 n N M i H M O u w i 3 X U l C S g O y z z Z b U c m G o 4 + s / s u + 0 s Z y L S R i s H u N Y S E O o h k O 5 k t M g U w Q M q W / Q j j u f b Y / E F Z 9 b f t O s i P 3 1 z m Q K Q J 5 f 2 A P U E s D B B Q A A g A I A M l a b l 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J W m 5 Z K I p H u A 4 A A A A R A A A A E w A c A E Z v c m 1 1 b G F z L 1 N l Y 3 R p b 2 4 x L m 0 g o h g A K K A U A A A A A A A A A A A A A A A A A A A A A A A A A A A A K 0 5 N L s n M z 1 M I h t C G 1 g B Q S w E C L Q A U A A I A C A D J W m 5 Z s u C V f K U A A A D 2 A A A A E g A A A A A A A A A A A A A A A A A A A A A A Q 2 9 u Z m l n L 1 B h Y 2 t h Z 2 U u e G 1 s U E s B A i 0 A F A A C A A g A y V p u W Q / K 6 a u k A A A A 6 Q A A A B M A A A A A A A A A A A A A A A A A 8 Q A A A F t D b 2 5 0 Z W 5 0 X 1 R 5 c G V z X S 5 4 b W x Q S w E C L Q A U A A I A C A D J W m 5 Z 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A Q H E c a D 1 g U y M Y Q Q f a 6 f Y A Q A A A A A C A A A A A A A Q Z g A A A A E A A C A A A A C w R t 4 P 2 p u K v p E 6 X M a k 5 w m A d M b e J 3 2 v s S W H U 2 B 1 f i i Z F A A A A A A O g A A A A A I A A C A A A A D z 2 I H F s d 1 h o N 1 Q V 8 9 Y v N u d j g O b g T V d p h y n Y 4 v p Z g g Y l 1 A A A A A D x Y N L Y G V C 3 C z K y Z V K U a 4 f u l z J 6 t y S Q g L H l 2 X j F r 9 4 a Q / d S D 3 8 c n P I q x D b 5 Q K y V p d E O z V G R f y X Z C C 3 h n Q n L 4 4 X v z v c I 0 P M C y h N y f 4 7 f e H P g k A A A A B Q C H d V M 1 M H W S Y w g o Q / M G f u v 3 I 3 Y 1 G v Z c s S G m 9 Q K Z d h p 4 g m B Z 6 n g w 2 u r 7 T K T 3 W 2 r l A 6 S h A 7 V d C u s 7 H x y R O c K T l 0 < / D a t a M a s h u p > 
</file>

<file path=customXml/itemProps1.xml><?xml version="1.0" encoding="utf-8"?>
<ds:datastoreItem xmlns:ds="http://schemas.openxmlformats.org/officeDocument/2006/customXml" ds:itemID="{D2194FC0-AE4C-4C65-A2B8-360331BAD5E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12</vt:i4>
      </vt:variant>
    </vt:vector>
  </HeadingPairs>
  <TitlesOfParts>
    <vt:vector size="21" baseType="lpstr">
      <vt:lpstr>  記入例シート（①用）</vt:lpstr>
      <vt:lpstr>①　一括届出制・フェリー等用（20件まで）１頁目 </vt:lpstr>
      <vt:lpstr>①　一括届出制・フェリー等用（20件まで）２頁目</vt:lpstr>
      <vt:lpstr>⇦　しおり　⇨</vt:lpstr>
      <vt:lpstr>記入例シート（①以外用）</vt:lpstr>
      <vt:lpstr>①以外　一般商船等用（30件まで）1頁目</vt:lpstr>
      <vt:lpstr>①以外　一般商船等用（30件まで）2頁目</vt:lpstr>
      <vt:lpstr>Sheet1</vt:lpstr>
      <vt:lpstr>職位等リスト</vt:lpstr>
      <vt:lpstr>'  記入例シート（①用）'!Print_Area</vt:lpstr>
      <vt:lpstr>'⇦　しおり　⇨'!Print_Area</vt:lpstr>
      <vt:lpstr>'①　一括届出制・フェリー等用（20件まで）１頁目 '!Print_Area</vt:lpstr>
      <vt:lpstr>'①以外　一般商船等用（30件まで）1頁目'!Print_Area</vt:lpstr>
      <vt:lpstr>'①以外　一般商船等用（30件まで）2頁目'!Print_Area</vt:lpstr>
      <vt:lpstr>'記入例シート（①以外用）'!Print_Area</vt:lpstr>
      <vt:lpstr>一級職位</vt:lpstr>
      <vt:lpstr>航海区域</vt:lpstr>
      <vt:lpstr>三級職位</vt:lpstr>
      <vt:lpstr>船種</vt:lpstr>
      <vt:lpstr>全職位</vt:lpstr>
      <vt:lpstr>二級職位</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obayashi</dc:creator>
  <cp:keywords/>
  <dc:description/>
  <cp:lastModifiedBy>大林　静香</cp:lastModifiedBy>
  <cp:revision/>
  <cp:lastPrinted>2024-10-03T06:37:00Z</cp:lastPrinted>
  <dcterms:created xsi:type="dcterms:W3CDTF">2013-07-26T06:01:41Z</dcterms:created>
  <dcterms:modified xsi:type="dcterms:W3CDTF">2025-07-22T06:53:04Z</dcterms:modified>
  <cp:category/>
  <cp:contentStatus/>
</cp:coreProperties>
</file>